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arvi\OneDrive\Escritorio\ACCESO 2025 MARZO\"/>
    </mc:Choice>
  </mc:AlternateContent>
  <xr:revisionPtr revIDLastSave="0" documentId="13_ncr:1_{3FC46EDC-769F-4A4B-A1FA-38FC9B0C3F1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GRESOS Y EGRESOS" sheetId="1" r:id="rId1"/>
    <sheet name="TRANSFERENCIA Y MODIFICACIONES" sheetId="2" r:id="rId2"/>
  </sheets>
  <externalReferences>
    <externalReference r:id="rId3"/>
    <externalReference r:id="rId4"/>
  </externalReferences>
  <definedNames>
    <definedName name="_xlnm.Print_Area" localSheetId="0">'INGRESOS Y EGRESOS'!$A$44:$D$142</definedName>
    <definedName name="_xlnm.Print_Area" localSheetId="1">'TRANSFERENCIA Y MODIFICACIONES'!$A$44:$G$142</definedName>
    <definedName name="_xlnm.Print_Titles" localSheetId="0">'INGRESOS Y EGRESOS'!$52:$54</definedName>
    <definedName name="_xlnm.Print_Titles" localSheetId="1">'TRANSFERENCIA Y MODIFICACIONES'!$50:$53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1" i="1" l="1"/>
  <c r="E33" i="1" l="1"/>
  <c r="D114" i="1"/>
  <c r="D67" i="1"/>
  <c r="D141" i="1" s="1"/>
  <c r="D33" i="1"/>
  <c r="F114" i="2"/>
  <c r="G114" i="2" s="1"/>
  <c r="F101" i="2"/>
  <c r="C101" i="2"/>
  <c r="F65" i="2"/>
  <c r="C32" i="1"/>
  <c r="C28" i="1"/>
  <c r="C27" i="1"/>
  <c r="C20" i="1"/>
  <c r="C138" i="1"/>
  <c r="C126" i="1"/>
  <c r="C124" i="1"/>
  <c r="C111" i="1"/>
  <c r="C90" i="1"/>
  <c r="C88" i="1"/>
  <c r="C60" i="1"/>
  <c r="C52" i="1"/>
  <c r="B48" i="2"/>
  <c r="A47" i="1"/>
  <c r="B47" i="2"/>
  <c r="B46" i="1"/>
  <c r="E141" i="2"/>
  <c r="D141" i="2"/>
  <c r="G140" i="2"/>
  <c r="G139" i="2"/>
  <c r="G138" i="2"/>
  <c r="G137" i="2"/>
  <c r="G136" i="2"/>
  <c r="G135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8" i="2"/>
  <c r="G117" i="2"/>
  <c r="G116" i="2"/>
  <c r="G115" i="2"/>
  <c r="G113" i="2"/>
  <c r="G112" i="2"/>
  <c r="G111" i="2"/>
  <c r="G110" i="2"/>
  <c r="G109" i="2"/>
  <c r="G108" i="2"/>
  <c r="G107" i="2"/>
  <c r="G106" i="2"/>
  <c r="G105" i="2"/>
  <c r="G104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4" i="2"/>
  <c r="G63" i="2"/>
  <c r="G62" i="2"/>
  <c r="G61" i="2"/>
  <c r="G60" i="2"/>
  <c r="G59" i="2"/>
  <c r="G58" i="2"/>
  <c r="G57" i="2"/>
  <c r="F124" i="2"/>
  <c r="F100" i="2"/>
  <c r="F98" i="2"/>
  <c r="F93" i="2"/>
  <c r="F92" i="2"/>
  <c r="F90" i="2"/>
  <c r="F76" i="2"/>
  <c r="F75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D34" i="2"/>
  <c r="E34" i="2"/>
  <c r="F34" i="2"/>
  <c r="B50" i="2"/>
  <c r="A93" i="1"/>
  <c r="C33" i="1" l="1"/>
  <c r="C141" i="1"/>
  <c r="F141" i="2"/>
  <c r="F142" i="2" s="1"/>
  <c r="G141" i="2"/>
  <c r="A95" i="2"/>
  <c r="C141" i="2" l="1"/>
  <c r="C142" i="2" s="1"/>
  <c r="C34" i="2"/>
  <c r="J32" i="2" l="1"/>
  <c r="J31" i="2"/>
  <c r="J30" i="2"/>
  <c r="J29" i="2"/>
  <c r="J28" i="2"/>
  <c r="J27" i="2"/>
  <c r="J26" i="2"/>
  <c r="J23" i="2"/>
  <c r="J22" i="2"/>
  <c r="J21" i="2"/>
  <c r="H34" i="2" l="1"/>
  <c r="J25" i="2" l="1"/>
  <c r="J34" i="2" s="1"/>
  <c r="I34" i="2"/>
  <c r="G34" i="2"/>
  <c r="J20" i="2"/>
</calcChain>
</file>

<file path=xl/sharedStrings.xml><?xml version="1.0" encoding="utf-8"?>
<sst xmlns="http://schemas.openxmlformats.org/spreadsheetml/2006/main" count="307" uniqueCount="163">
  <si>
    <t>Cifras expresadas en quetzales</t>
  </si>
  <si>
    <t>MODIFICACIONES</t>
  </si>
  <si>
    <t>INGRESOS</t>
  </si>
  <si>
    <t xml:space="preserve">AUMENTO </t>
  </si>
  <si>
    <t>DISMINUCION</t>
  </si>
  <si>
    <t>VIGENTE</t>
  </si>
  <si>
    <t>ENERO</t>
  </si>
  <si>
    <t>SALDOS INICIALES</t>
  </si>
  <si>
    <t>Asignaciones de C.D.A.G.</t>
  </si>
  <si>
    <t>Ayudas extraordinaria C.D.A.G</t>
  </si>
  <si>
    <t>Intereses de Bancos</t>
  </si>
  <si>
    <t>Ingresos por ajustes y/o reintegros</t>
  </si>
  <si>
    <t>TOTAL DE INGRESOS</t>
  </si>
  <si>
    <t>Ejecucion Presupuestaria de Egresos</t>
  </si>
  <si>
    <t>SERVICIOS PERSONALES</t>
  </si>
  <si>
    <t>PERSONAL PERMANENTE</t>
  </si>
  <si>
    <t>COMPLEMENTO ESPECIFICO AL PERSONAL PERMANENTE</t>
  </si>
  <si>
    <t>PERSONAL POR CONTRATO</t>
  </si>
  <si>
    <t>COMPLEMENTO ESPECIFICO AL PERSONAL TEMPORAL</t>
  </si>
  <si>
    <t>CUOTA PATRONAL IGSS</t>
  </si>
  <si>
    <t>DIETAS</t>
  </si>
  <si>
    <t>AGUINALDOS</t>
  </si>
  <si>
    <t>BONIFICACION ANUAL (BONO 14)</t>
  </si>
  <si>
    <t>OTRAS PRESTACIONES</t>
  </si>
  <si>
    <t>SERVICIOS NO PERSONALES</t>
  </si>
  <si>
    <t>ENERGIA ELECTRICA</t>
  </si>
  <si>
    <t>AGUA</t>
  </si>
  <si>
    <t>TELEFONIA</t>
  </si>
  <si>
    <t>CORREOS Y TELEGRAFOS</t>
  </si>
  <si>
    <t>EXTRACCION DE BASURA Y DEST. DESECHOS SOLIDOS</t>
  </si>
  <si>
    <t>DIVULGACION E INFORMACION</t>
  </si>
  <si>
    <t>VIATICOS EN EL EXTERIOR</t>
  </si>
  <si>
    <t>TRANSPORTE DE PERSONAS</t>
  </si>
  <si>
    <t>FLETES</t>
  </si>
  <si>
    <t>ARRENDAMIENTO DE EDIFICIOS Y LOCALES</t>
  </si>
  <si>
    <t>ARRENDAMIENTO DE TIERRAS Y TERRENOS</t>
  </si>
  <si>
    <t>ARRENDAMIENTO DE MAQUINAS Y EQUIPO DE OFICINA</t>
  </si>
  <si>
    <t>ARRENDAMIENTO DE MEDIOS DE TRANSPORTE</t>
  </si>
  <si>
    <t>MANTENIM. Y REP. DE EQUIP EDUC Y RECRE.</t>
  </si>
  <si>
    <t>MANTENIM. Y REPARACION EQUIPO COMPUTO</t>
  </si>
  <si>
    <t>SERVICIOS JURIDICOS</t>
  </si>
  <si>
    <t>SERVICIOS DE CAPACITACION</t>
  </si>
  <si>
    <t>SERVICIOS DE INFORMATICA Y SISTEMAS COMPUTARIZADOS</t>
  </si>
  <si>
    <t>OTROS ESTUDIOS Y/O SERVICIOS</t>
  </si>
  <si>
    <t>SERVICIOS DE ATENCION Y PROTOCOLOS</t>
  </si>
  <si>
    <t>SERVICIOS DE VIGILANCIA</t>
  </si>
  <si>
    <t>OTROS SERVICIOS NO PERSONALES</t>
  </si>
  <si>
    <t>MATERIALES Y SUMINISTROS</t>
  </si>
  <si>
    <t>ALIMENTOS PARA PERSONAS</t>
  </si>
  <si>
    <t>PRENDAS DE VESTIR (UNIFORMES)</t>
  </si>
  <si>
    <t>PAPEL DE ESCRITORIO</t>
  </si>
  <si>
    <t>PRODUCTOS DE PAPEL O CARTON</t>
  </si>
  <si>
    <t>ESPECIES TIMBRES Y VALORES</t>
  </si>
  <si>
    <t>COMBUSTIBLES Y LUBRICANTES</t>
  </si>
  <si>
    <t>PRODUCTOS MEDICINALES Y FARMACEUTICOS</t>
  </si>
  <si>
    <t>TINTES, PINTURAS Y COLORANTES</t>
  </si>
  <si>
    <t>PRODUCTOS PLASTICOS, NYLON, VINIL Y P.V.C.</t>
  </si>
  <si>
    <t>PRODUCTOS DE METAL</t>
  </si>
  <si>
    <t>UTILES DE OFICINA</t>
  </si>
  <si>
    <t>UTILES DE LIMPIEZA Y PRODUCTOS SANITARIOS</t>
  </si>
  <si>
    <t xml:space="preserve">UTILES DEPORTIVOS Y RECREATIVOS </t>
  </si>
  <si>
    <t>OTROS MATERIALES Y SUMINISTROS</t>
  </si>
  <si>
    <t>PROPIEDAD, PLANTA Y EQUIPO</t>
  </si>
  <si>
    <t>EQUIPO DE OFICINA</t>
  </si>
  <si>
    <t>EQUIPO DE COMPUTO</t>
  </si>
  <si>
    <t>TRANSFERENCIAS CORRIENTES</t>
  </si>
  <si>
    <t>INDEMNIZACIONES AL PERSONAL</t>
  </si>
  <si>
    <t>VACACIONES PAGADAS POR RETIRO</t>
  </si>
  <si>
    <t>OTRAS TRANSFERENCIAS A PERSONAS</t>
  </si>
  <si>
    <t>TRANSFERENCIAS A ORGANISMOS E INSTITUCIONES INTERNACIONALES</t>
  </si>
  <si>
    <t>TOTAL DE EGRESOS</t>
  </si>
  <si>
    <t>ACUMULADO</t>
  </si>
  <si>
    <t>EQUIPO EDUCACIONAL, CULTURAL Y RECREATIVO</t>
  </si>
  <si>
    <t xml:space="preserve"> 071</t>
  </si>
  <si>
    <t>079</t>
  </si>
  <si>
    <t>1</t>
  </si>
  <si>
    <t xml:space="preserve"> 141</t>
  </si>
  <si>
    <t xml:space="preserve"> 142</t>
  </si>
  <si>
    <t>MANTENIMIENTO Y REPARACION DE MAQUINARIAY EQUIPO</t>
  </si>
  <si>
    <t xml:space="preserve"> 168</t>
  </si>
  <si>
    <t>MANTENIM. DE OTRAS MAQUINAS Y EQUIPO</t>
  </si>
  <si>
    <t>SERVICIOS MEDICO - SANITARIOS</t>
  </si>
  <si>
    <t>PRIMAS Y GASTOS DE SEGUROS Y FIANZAS</t>
  </si>
  <si>
    <t xml:space="preserve"> 194</t>
  </si>
  <si>
    <t>OTRAS COMIS. Y GASTOS BANCARIOS</t>
  </si>
  <si>
    <t>IMPUESTOS, DERECHOS Y TASAS</t>
  </si>
  <si>
    <t>2</t>
  </si>
  <si>
    <t xml:space="preserve"> 233</t>
  </si>
  <si>
    <t xml:space="preserve"> 241</t>
  </si>
  <si>
    <t xml:space="preserve"> 243</t>
  </si>
  <si>
    <t xml:space="preserve"> 267</t>
  </si>
  <si>
    <t xml:space="preserve"> 291</t>
  </si>
  <si>
    <t xml:space="preserve"> 292</t>
  </si>
  <si>
    <t xml:space="preserve"> 299</t>
  </si>
  <si>
    <t>3</t>
  </si>
  <si>
    <t>4</t>
  </si>
  <si>
    <t xml:space="preserve"> 413</t>
  </si>
  <si>
    <t>CUOTA LABORAL IGSS POR PAGAR E IMPUESTOS POR PAGAR</t>
  </si>
  <si>
    <t>CUADRO DE TRANSFERENCIA Y MODIFICACIONES</t>
  </si>
  <si>
    <t>Presupuesto CDAG/OTRAS FUENTES</t>
  </si>
  <si>
    <t>AMPLIACION OTRAS FUENTES</t>
  </si>
  <si>
    <t>Cuota Laboral IGSS por Pagar</t>
  </si>
  <si>
    <t>Impuestos por pagar</t>
  </si>
  <si>
    <t xml:space="preserve">Retención ISR Servicios Profesionales </t>
  </si>
  <si>
    <t xml:space="preserve">Retención ISR Servicios Laborales </t>
  </si>
  <si>
    <t>Retencion ISR Sorteos</t>
  </si>
  <si>
    <t xml:space="preserve">Retención ISR a personas no recidentes </t>
  </si>
  <si>
    <t xml:space="preserve">Retención IGSS Laboral </t>
  </si>
  <si>
    <t>Devolucion de ISR</t>
  </si>
  <si>
    <t>Devoluciones a Comité Olimpico Guatemalteco</t>
  </si>
  <si>
    <t>Timbres Fiscales</t>
  </si>
  <si>
    <t>Impresión y Encuadernacion</t>
  </si>
  <si>
    <t>Apoyo  para juegos deportivos Nacionales</t>
  </si>
  <si>
    <t>Cuentas por pagar</t>
  </si>
  <si>
    <t xml:space="preserve"> LIBROS REVISTA Y PERIODICOS</t>
  </si>
  <si>
    <t xml:space="preserve">Bono 14 </t>
  </si>
  <si>
    <t>Ejecucion Presupuestaria de Ingresos</t>
  </si>
  <si>
    <t>TOTAL DE PORCENTAJE EJECUTADO SEGÚN DISTRIBUCION</t>
  </si>
  <si>
    <t>FEBRERO</t>
  </si>
  <si>
    <t>ASOCIACION DEPORTIVA NACIONAL DE GUATEMALA -ASOKIGUA-</t>
  </si>
  <si>
    <t>8 AVENIDA B 2-47 COLONIA TRINIDA ZONA 15</t>
  </si>
  <si>
    <t>HORARIO DE ATENCIÓN A CLIENTE: 08:00 a 16:00 hrs</t>
  </si>
  <si>
    <t>ASOCIACION DEPORTIVA NACIONAL DE KICKBOXING GUATEMALA -ASOKIGUA-</t>
  </si>
  <si>
    <t xml:space="preserve">Devoluciones a Confederacion Deportiva Autonoma de Guatemala </t>
  </si>
  <si>
    <t>KICKBOXING ADAPTADO</t>
  </si>
  <si>
    <t>Apoyo extraordinario World Combat Games</t>
  </si>
  <si>
    <t xml:space="preserve">RESPONSABLE DE PUBLICACION: MARIO RODOLFO CASTRO ESCOBAR </t>
  </si>
  <si>
    <t>RESPONSABLE DE PUBLICACION: MARIO RODOLFO CASTRO ESCOBAR</t>
  </si>
  <si>
    <t>Arrendamiento de otras máquinas y equipo</t>
  </si>
  <si>
    <t>Numeral 7</t>
  </si>
  <si>
    <t>NUMERAL 7</t>
  </si>
  <si>
    <t xml:space="preserve">GASTOS DE REPRESENTACION </t>
  </si>
  <si>
    <t>SERV. POR ACTUACIONES ARTISTICAS Y DEPORTIVOS</t>
  </si>
  <si>
    <t xml:space="preserve">OTROS PRODUCTOS DE PAPEL, CARTON E IMPRESOS </t>
  </si>
  <si>
    <t xml:space="preserve">Retención Timbres Fiscal </t>
  </si>
  <si>
    <t>Cuenta por cobrar</t>
  </si>
  <si>
    <t>Fianza de fidelidad</t>
  </si>
  <si>
    <t>Ingresos Propios  y/o donaciones</t>
  </si>
  <si>
    <t>Inscripciones, cuotas afiliaciones</t>
  </si>
  <si>
    <t>UTILES, ACCESORIOS Y MATERIALES ELECTRICOS</t>
  </si>
  <si>
    <t>Devolucion</t>
  </si>
  <si>
    <t>Traslado de fondos a la cuenta BI</t>
  </si>
  <si>
    <t>Ayudas extraordinaria C.O.G.</t>
  </si>
  <si>
    <t>Ayudas extraordinaria C.O.G</t>
  </si>
  <si>
    <t>(502) 2223-9500 EXT 252</t>
  </si>
  <si>
    <t>Ejecucion Presupuestaria de Ingresos 2025</t>
  </si>
  <si>
    <t>ENCARGADO ACCESO A LA INFORMACION PUBLICA : HENRY ANDRE VASQUEZ RAFAEL</t>
  </si>
  <si>
    <t>PRODUCTOS DE ARTES GRÁFICAS</t>
  </si>
  <si>
    <t>ENCARGADO ACCESO A LA INFORMACION PUBLICA  : HENRY ANDRE VASQUEZ RAFAEL</t>
  </si>
  <si>
    <t>FECHA ACTUALIZADA: MARZO 2025</t>
  </si>
  <si>
    <t xml:space="preserve">MARZO </t>
  </si>
  <si>
    <t>Q. 108,000.00</t>
  </si>
  <si>
    <t>Q. 45,000.00</t>
  </si>
  <si>
    <t>MARZO</t>
  </si>
  <si>
    <t>Q. 2,750.00</t>
  </si>
  <si>
    <t>Q. 1,500.00</t>
  </si>
  <si>
    <t>Q. 25,000.00</t>
  </si>
  <si>
    <t>Q. 24,000.00</t>
  </si>
  <si>
    <t>Q. 2,400.00</t>
  </si>
  <si>
    <t>Q. 500.00</t>
  </si>
  <si>
    <t>Q. 15,000.00</t>
  </si>
  <si>
    <t xml:space="preserve">Q. 1623.11 </t>
  </si>
  <si>
    <t>Q. 5,000.00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</si>
</sst>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Q&quot;#,##0;[Red]\-&quot;Q&quot;#,##0"/>
    <numFmt numFmtId="8" formatCode="&quot;Q&quot;#,##0.00;[Red]\-&quot;Q&quot;#,##0.00"/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&quot;Q&quot;#,##0.00"/>
    <numFmt numFmtId="166" formatCode="_(&quot;Q&quot;* #,##0.00_);_(&quot;Q&quot;* \(#,##0.00\);_(&quot;Q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22">
    <xf numFmtId="0" fontId="0" fillId="0" borderId="0" xfId="0"/>
    <xf numFmtId="0" fontId="2" fillId="2" borderId="0" xfId="0" applyFont="1" applyFill="1" applyAlignment="1">
      <alignment horizontal="left"/>
    </xf>
    <xf numFmtId="0" fontId="4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4" fontId="6" fillId="2" borderId="2" xfId="0" applyNumberFormat="1" applyFont="1" applyFill="1" applyBorder="1"/>
    <xf numFmtId="4" fontId="5" fillId="2" borderId="2" xfId="0" applyNumberFormat="1" applyFont="1" applyFill="1" applyBorder="1"/>
    <xf numFmtId="0" fontId="2" fillId="2" borderId="0" xfId="0" applyFont="1" applyFill="1" applyAlignment="1">
      <alignment horizontal="center"/>
    </xf>
    <xf numFmtId="4" fontId="5" fillId="2" borderId="0" xfId="0" applyNumberFormat="1" applyFont="1" applyFill="1" applyAlignment="1">
      <alignment wrapText="1"/>
    </xf>
    <xf numFmtId="4" fontId="8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Alignment="1">
      <alignment vertical="center"/>
    </xf>
    <xf numFmtId="4" fontId="8" fillId="2" borderId="9" xfId="0" applyNumberFormat="1" applyFont="1" applyFill="1" applyBorder="1" applyAlignment="1">
      <alignment horizontal="center" vertical="center"/>
    </xf>
    <xf numFmtId="4" fontId="8" fillId="2" borderId="10" xfId="0" applyNumberFormat="1" applyFont="1" applyFill="1" applyBorder="1" applyAlignment="1">
      <alignment horizontal="center" vertical="center"/>
    </xf>
    <xf numFmtId="4" fontId="5" fillId="2" borderId="0" xfId="0" applyNumberFormat="1" applyFont="1" applyFill="1"/>
    <xf numFmtId="0" fontId="6" fillId="2" borderId="0" xfId="0" applyFont="1" applyFill="1" applyAlignment="1">
      <alignment horizontal="center"/>
    </xf>
    <xf numFmtId="4" fontId="6" fillId="2" borderId="0" xfId="0" applyNumberFormat="1" applyFont="1" applyFill="1"/>
    <xf numFmtId="0" fontId="6" fillId="2" borderId="12" xfId="0" applyFont="1" applyFill="1" applyBorder="1" applyAlignment="1">
      <alignment horizontal="left" wrapText="1"/>
    </xf>
    <xf numFmtId="40" fontId="6" fillId="0" borderId="2" xfId="0" applyNumberFormat="1" applyFont="1" applyBorder="1"/>
    <xf numFmtId="4" fontId="5" fillId="0" borderId="0" xfId="0" applyNumberFormat="1" applyFont="1"/>
    <xf numFmtId="4" fontId="6" fillId="0" borderId="2" xfId="0" applyNumberFormat="1" applyFont="1" applyBorder="1"/>
    <xf numFmtId="4" fontId="6" fillId="0" borderId="0" xfId="0" applyNumberFormat="1" applyFont="1"/>
    <xf numFmtId="0" fontId="2" fillId="0" borderId="0" xfId="0" applyFont="1" applyAlignment="1">
      <alignment horizontal="center" vertical="center"/>
    </xf>
    <xf numFmtId="4" fontId="5" fillId="2" borderId="2" xfId="1" applyNumberFormat="1" applyFont="1" applyFill="1" applyBorder="1"/>
    <xf numFmtId="0" fontId="5" fillId="2" borderId="2" xfId="0" applyFont="1" applyFill="1" applyBorder="1"/>
    <xf numFmtId="2" fontId="5" fillId="2" borderId="2" xfId="0" applyNumberFormat="1" applyFont="1" applyFill="1" applyBorder="1"/>
    <xf numFmtId="4" fontId="8" fillId="2" borderId="16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18" xfId="0" applyNumberFormat="1" applyFont="1" applyFill="1" applyBorder="1" applyAlignment="1" applyProtection="1">
      <alignment horizontal="center" vertical="center" wrapText="1"/>
      <protection locked="0"/>
    </xf>
    <xf numFmtId="4" fontId="8" fillId="2" borderId="17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19" xfId="0" applyNumberFormat="1" applyFont="1" applyFill="1" applyBorder="1"/>
    <xf numFmtId="4" fontId="5" fillId="2" borderId="20" xfId="0" applyNumberFormat="1" applyFont="1" applyFill="1" applyBorder="1"/>
    <xf numFmtId="4" fontId="5" fillId="2" borderId="21" xfId="0" applyNumberFormat="1" applyFont="1" applyFill="1" applyBorder="1"/>
    <xf numFmtId="4" fontId="5" fillId="2" borderId="23" xfId="0" applyNumberFormat="1" applyFont="1" applyFill="1" applyBorder="1"/>
    <xf numFmtId="4" fontId="5" fillId="2" borderId="24" xfId="0" applyNumberFormat="1" applyFont="1" applyFill="1" applyBorder="1"/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4" fontId="5" fillId="0" borderId="2" xfId="0" applyNumberFormat="1" applyFont="1" applyBorder="1"/>
    <xf numFmtId="4" fontId="5" fillId="0" borderId="0" xfId="0" applyNumberFormat="1" applyFont="1" applyAlignment="1">
      <alignment wrapText="1"/>
    </xf>
    <xf numFmtId="0" fontId="3" fillId="0" borderId="0" xfId="0" applyFont="1" applyAlignment="1">
      <alignment horizontal="center"/>
    </xf>
    <xf numFmtId="0" fontId="6" fillId="0" borderId="0" xfId="0" applyFont="1"/>
    <xf numFmtId="0" fontId="8" fillId="0" borderId="0" xfId="0" applyFont="1" applyAlignment="1">
      <alignment vertical="center"/>
    </xf>
    <xf numFmtId="0" fontId="6" fillId="0" borderId="4" xfId="0" applyFont="1" applyBorder="1" applyAlignment="1">
      <alignment horizontal="left" wrapText="1"/>
    </xf>
    <xf numFmtId="4" fontId="8" fillId="0" borderId="16" xfId="0" applyNumberFormat="1" applyFont="1" applyBorder="1" applyAlignment="1">
      <alignment horizontal="center" vertical="center" wrapText="1"/>
    </xf>
    <xf numFmtId="4" fontId="8" fillId="0" borderId="17" xfId="0" applyNumberFormat="1" applyFont="1" applyBorder="1" applyAlignment="1">
      <alignment horizontal="center" vertical="top" wrapText="1"/>
    </xf>
    <xf numFmtId="4" fontId="8" fillId="0" borderId="13" xfId="0" applyNumberFormat="1" applyFont="1" applyBorder="1" applyAlignment="1">
      <alignment horizontal="center" vertical="center"/>
    </xf>
    <xf numFmtId="4" fontId="5" fillId="2" borderId="4" xfId="0" applyNumberFormat="1" applyFont="1" applyFill="1" applyBorder="1" applyAlignment="1">
      <alignment wrapText="1"/>
    </xf>
    <xf numFmtId="4" fontId="5" fillId="2" borderId="25" xfId="0" applyNumberFormat="1" applyFont="1" applyFill="1" applyBorder="1" applyAlignment="1">
      <alignment horizontal="center" wrapText="1"/>
    </xf>
    <xf numFmtId="4" fontId="5" fillId="2" borderId="19" xfId="1" applyNumberFormat="1" applyFont="1" applyFill="1" applyBorder="1"/>
    <xf numFmtId="40" fontId="6" fillId="2" borderId="2" xfId="0" applyNumberFormat="1" applyFont="1" applyFill="1" applyBorder="1"/>
    <xf numFmtId="0" fontId="6" fillId="0" borderId="11" xfId="0" applyFont="1" applyBorder="1" applyAlignment="1">
      <alignment horizontal="center"/>
    </xf>
    <xf numFmtId="165" fontId="8" fillId="2" borderId="17" xfId="0" applyNumberFormat="1" applyFont="1" applyFill="1" applyBorder="1" applyAlignment="1">
      <alignment horizontal="center" vertical="top" wrapText="1"/>
    </xf>
    <xf numFmtId="4" fontId="6" fillId="2" borderId="19" xfId="1" applyNumberFormat="1" applyFont="1" applyFill="1" applyBorder="1"/>
    <xf numFmtId="4" fontId="6" fillId="2" borderId="20" xfId="0" applyNumberFormat="1" applyFont="1" applyFill="1" applyBorder="1"/>
    <xf numFmtId="4" fontId="6" fillId="2" borderId="21" xfId="0" applyNumberFormat="1" applyFont="1" applyFill="1" applyBorder="1"/>
    <xf numFmtId="4" fontId="5" fillId="2" borderId="26" xfId="0" applyNumberFormat="1" applyFont="1" applyFill="1" applyBorder="1"/>
    <xf numFmtId="4" fontId="5" fillId="2" borderId="27" xfId="0" applyNumberFormat="1" applyFont="1" applyFill="1" applyBorder="1"/>
    <xf numFmtId="4" fontId="5" fillId="2" borderId="28" xfId="0" applyNumberFormat="1" applyFont="1" applyFill="1" applyBorder="1"/>
    <xf numFmtId="0" fontId="2" fillId="2" borderId="13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4" fontId="5" fillId="2" borderId="22" xfId="0" applyNumberFormat="1" applyFont="1" applyFill="1" applyBorder="1" applyAlignment="1">
      <alignment wrapText="1"/>
    </xf>
    <xf numFmtId="4" fontId="8" fillId="2" borderId="16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left" wrapText="1"/>
    </xf>
    <xf numFmtId="4" fontId="6" fillId="2" borderId="2" xfId="2" applyNumberFormat="1" applyFont="1" applyFill="1" applyBorder="1" applyAlignment="1" applyProtection="1">
      <alignment vertical="center"/>
      <protection locked="0"/>
    </xf>
    <xf numFmtId="49" fontId="6" fillId="2" borderId="11" xfId="0" applyNumberFormat="1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left" wrapText="1"/>
    </xf>
    <xf numFmtId="0" fontId="6" fillId="2" borderId="4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/>
    </xf>
    <xf numFmtId="0" fontId="6" fillId="2" borderId="22" xfId="0" applyFont="1" applyFill="1" applyBorder="1" applyAlignment="1">
      <alignment horizontal="left" wrapText="1"/>
    </xf>
    <xf numFmtId="4" fontId="6" fillId="2" borderId="23" xfId="0" applyNumberFormat="1" applyFont="1" applyFill="1" applyBorder="1"/>
    <xf numFmtId="40" fontId="6" fillId="0" borderId="19" xfId="0" applyNumberFormat="1" applyFont="1" applyBorder="1"/>
    <xf numFmtId="4" fontId="5" fillId="2" borderId="29" xfId="0" applyNumberFormat="1" applyFont="1" applyFill="1" applyBorder="1"/>
    <xf numFmtId="4" fontId="5" fillId="2" borderId="30" xfId="0" applyNumberFormat="1" applyFont="1" applyFill="1" applyBorder="1"/>
    <xf numFmtId="4" fontId="5" fillId="2" borderId="31" xfId="0" applyNumberFormat="1" applyFont="1" applyFill="1" applyBorder="1"/>
    <xf numFmtId="4" fontId="5" fillId="2" borderId="33" xfId="0" applyNumberFormat="1" applyFont="1" applyFill="1" applyBorder="1"/>
    <xf numFmtId="4" fontId="8" fillId="2" borderId="9" xfId="0" applyNumberFormat="1" applyFont="1" applyFill="1" applyBorder="1" applyAlignment="1" applyProtection="1">
      <alignment horizontal="center" vertical="top" wrapText="1"/>
      <protection locked="0"/>
    </xf>
    <xf numFmtId="4" fontId="8" fillId="2" borderId="32" xfId="0" applyNumberFormat="1" applyFont="1" applyFill="1" applyBorder="1" applyAlignment="1" applyProtection="1">
      <alignment horizontal="center" vertical="center" wrapText="1"/>
      <protection locked="0"/>
    </xf>
    <xf numFmtId="165" fontId="8" fillId="2" borderId="32" xfId="0" applyNumberFormat="1" applyFont="1" applyFill="1" applyBorder="1" applyAlignment="1" applyProtection="1">
      <alignment horizontal="center" vertical="top" wrapText="1"/>
      <protection locked="0"/>
    </xf>
    <xf numFmtId="4" fontId="8" fillId="0" borderId="34" xfId="0" applyNumberFormat="1" applyFont="1" applyBorder="1" applyAlignment="1" applyProtection="1">
      <alignment horizontal="center" vertical="center" wrapText="1"/>
      <protection locked="0"/>
    </xf>
    <xf numFmtId="4" fontId="8" fillId="0" borderId="5" xfId="0" applyNumberFormat="1" applyFont="1" applyBorder="1" applyAlignment="1" applyProtection="1">
      <alignment horizontal="center" vertical="center" wrapText="1"/>
      <protection locked="0"/>
    </xf>
    <xf numFmtId="0" fontId="6" fillId="2" borderId="35" xfId="0" applyFont="1" applyFill="1" applyBorder="1" applyAlignment="1">
      <alignment horizontal="left" wrapText="1"/>
    </xf>
    <xf numFmtId="4" fontId="5" fillId="0" borderId="19" xfId="0" applyNumberFormat="1" applyFont="1" applyBorder="1"/>
    <xf numFmtId="4" fontId="5" fillId="2" borderId="35" xfId="0" applyNumberFormat="1" applyFont="1" applyFill="1" applyBorder="1" applyAlignment="1">
      <alignment wrapText="1"/>
    </xf>
    <xf numFmtId="4" fontId="10" fillId="0" borderId="36" xfId="0" applyNumberFormat="1" applyFont="1" applyBorder="1"/>
    <xf numFmtId="4" fontId="7" fillId="0" borderId="36" xfId="0" applyNumberFormat="1" applyFont="1" applyBorder="1"/>
    <xf numFmtId="0" fontId="6" fillId="2" borderId="2" xfId="0" applyFont="1" applyFill="1" applyBorder="1"/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166" fontId="8" fillId="2" borderId="14" xfId="0" applyNumberFormat="1" applyFont="1" applyFill="1" applyBorder="1" applyAlignment="1" applyProtection="1">
      <alignment horizontal="center" vertical="center" wrapText="1"/>
      <protection locked="0"/>
    </xf>
    <xf numFmtId="166" fontId="6" fillId="2" borderId="37" xfId="0" applyNumberFormat="1" applyFont="1" applyFill="1" applyBorder="1" applyAlignment="1">
      <alignment horizontal="center"/>
    </xf>
    <xf numFmtId="166" fontId="6" fillId="2" borderId="38" xfId="0" applyNumberFormat="1" applyFont="1" applyFill="1" applyBorder="1"/>
    <xf numFmtId="166" fontId="6" fillId="0" borderId="38" xfId="0" applyNumberFormat="1" applyFont="1" applyBorder="1"/>
    <xf numFmtId="40" fontId="6" fillId="2" borderId="39" xfId="0" applyNumberFormat="1" applyFont="1" applyFill="1" applyBorder="1"/>
    <xf numFmtId="4" fontId="7" fillId="0" borderId="40" xfId="0" applyNumberFormat="1" applyFont="1" applyBorder="1"/>
    <xf numFmtId="0" fontId="4" fillId="0" borderId="2" xfId="0" applyFont="1" applyBorder="1"/>
    <xf numFmtId="8" fontId="4" fillId="0" borderId="2" xfId="0" applyNumberFormat="1" applyFont="1" applyBorder="1"/>
    <xf numFmtId="4" fontId="4" fillId="0" borderId="2" xfId="0" applyNumberFormat="1" applyFont="1" applyBorder="1"/>
    <xf numFmtId="0" fontId="2" fillId="0" borderId="8" xfId="0" applyFont="1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/>
    </xf>
    <xf numFmtId="4" fontId="2" fillId="2" borderId="5" xfId="0" applyNumberFormat="1" applyFont="1" applyFill="1" applyBorder="1" applyAlignment="1">
      <alignment horizontal="center"/>
    </xf>
    <xf numFmtId="4" fontId="2" fillId="2" borderId="6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166" fontId="5" fillId="2" borderId="37" xfId="0" applyNumberFormat="1" applyFont="1" applyFill="1" applyBorder="1"/>
    <xf numFmtId="166" fontId="5" fillId="2" borderId="38" xfId="0" applyNumberFormat="1" applyFont="1" applyFill="1" applyBorder="1"/>
    <xf numFmtId="166" fontId="5" fillId="2" borderId="41" xfId="0" applyNumberFormat="1" applyFont="1" applyFill="1" applyBorder="1"/>
    <xf numFmtId="0" fontId="11" fillId="0" borderId="2" xfId="0" applyFont="1" applyBorder="1" applyAlignment="1">
      <alignment horizontal="center"/>
    </xf>
    <xf numFmtId="6" fontId="4" fillId="0" borderId="2" xfId="0" applyNumberFormat="1" applyFont="1" applyBorder="1"/>
    <xf numFmtId="3" fontId="4" fillId="0" borderId="2" xfId="0" applyNumberFormat="1" applyFont="1" applyBorder="1"/>
    <xf numFmtId="166" fontId="3" fillId="0" borderId="2" xfId="2" applyNumberFormat="1" applyFont="1" applyBorder="1" applyAlignment="1" applyProtection="1">
      <alignment horizontal="right" vertical="top"/>
      <protection locked="0"/>
    </xf>
    <xf numFmtId="0" fontId="3" fillId="2" borderId="2" xfId="0" applyFont="1" applyFill="1" applyBorder="1" applyAlignment="1">
      <alignment horizontal="right" vertical="top"/>
    </xf>
    <xf numFmtId="8" fontId="3" fillId="2" borderId="2" xfId="0" applyNumberFormat="1" applyFont="1" applyFill="1" applyBorder="1" applyAlignment="1">
      <alignment horizontal="right" vertical="top"/>
    </xf>
    <xf numFmtId="0" fontId="3" fillId="0" borderId="2" xfId="0" applyFont="1" applyBorder="1" applyAlignment="1">
      <alignment horizontal="right" vertical="top"/>
    </xf>
    <xf numFmtId="4" fontId="3" fillId="2" borderId="2" xfId="0" applyNumberFormat="1" applyFont="1" applyFill="1" applyBorder="1" applyAlignment="1">
      <alignment horizontal="right" vertical="top"/>
    </xf>
    <xf numFmtId="166" fontId="3" fillId="2" borderId="2" xfId="0" applyNumberFormat="1" applyFont="1" applyFill="1" applyBorder="1" applyAlignment="1">
      <alignment horizontal="right" vertical="top"/>
    </xf>
    <xf numFmtId="166" fontId="3" fillId="2" borderId="39" xfId="0" applyNumberFormat="1" applyFont="1" applyFill="1" applyBorder="1" applyAlignment="1">
      <alignment horizontal="right" vertical="top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ontabilidad\Desktop\Kickboxing%202025\Cajas%20Fiscales%202025\CAJA%20FISCAL%20ENERO%202025%20ASOKIGU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JA%20FISCAL%20FEBRERO%202025%20ASOKIGU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 200-A-3 Ingresos (1)"/>
      <sheetName val="Egr.01"/>
      <sheetName val="Egr.02"/>
      <sheetName val="Forma 200-A-3 INFO. ADICION (2)"/>
      <sheetName val="EJECUCION PRESUPUESTARIA (2)"/>
      <sheetName val="INTE. CAJ FIS. (2)"/>
      <sheetName val="Estado de Resultados (2)"/>
      <sheetName val="Balance (2)"/>
      <sheetName val="Hoja Trab. Final (2)"/>
      <sheetName val="Flujo Final (2)"/>
      <sheetName val="Notas (2)"/>
      <sheetName val="DIARIO (2)"/>
      <sheetName val="TRASLADOS (2)"/>
      <sheetName val="Egr.9"/>
      <sheetName val="Egr.10"/>
      <sheetName val="Sheet1"/>
      <sheetName val="PRES5"/>
      <sheetName val="PRES4"/>
      <sheetName val="Ejecucion Presup 08 COMPARATIVA"/>
      <sheetName val="RESULTADOS ACUMULADO 2008"/>
    </sheetNames>
    <sheetDataSet>
      <sheetData sheetId="0">
        <row r="21">
          <cell r="G21">
            <v>45833.33</v>
          </cell>
        </row>
        <row r="25">
          <cell r="G25">
            <v>67.03</v>
          </cell>
        </row>
        <row r="32">
          <cell r="H32">
            <v>53.76</v>
          </cell>
        </row>
        <row r="34">
          <cell r="H34">
            <v>712.46</v>
          </cell>
        </row>
        <row r="36">
          <cell r="H36">
            <v>293.55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 200-A-3 Ingresos 1"/>
      <sheetName val="Egr.01"/>
      <sheetName val="Egr.02"/>
      <sheetName val="Egr. 3"/>
      <sheetName val="Egr. 4"/>
      <sheetName val="Forma 200-A-3 INFO. ADICION (2)"/>
      <sheetName val="EJECUCION PRESUPUESTARIA (2)"/>
      <sheetName val="INTE. CAJ FIS. (2)"/>
      <sheetName val="Estado de Resultados (2)"/>
      <sheetName val="Balance (2)"/>
      <sheetName val="Hoja Trab. Final (2)"/>
      <sheetName val="Flujo Final (2)"/>
      <sheetName val="Notas (2)"/>
      <sheetName val="DIARIO (2)"/>
      <sheetName val="TRASLADOS (2)"/>
      <sheetName val="Egr.9"/>
      <sheetName val="Egr.10"/>
      <sheetName val="Sheet1"/>
      <sheetName val="PRES5"/>
      <sheetName val="PRES4"/>
      <sheetName val="Ejecucion Presup 08 COMPARATIVA"/>
      <sheetName val="RESULTADOS ACUMULADO 2008"/>
    </sheetNames>
    <sheetDataSet>
      <sheetData sheetId="0"/>
      <sheetData sheetId="1"/>
      <sheetData sheetId="2"/>
      <sheetData sheetId="3">
        <row r="18">
          <cell r="I18">
            <v>3493.19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F142"/>
  <sheetViews>
    <sheetView tabSelected="1" topLeftCell="A31" zoomScaleNormal="100" workbookViewId="0">
      <selection activeCell="C163" sqref="C163"/>
    </sheetView>
  </sheetViews>
  <sheetFormatPr baseColWidth="10" defaultColWidth="11" defaultRowHeight="11.5" x14ac:dyDescent="0.25"/>
  <cols>
    <col min="1" max="1" width="6" style="2" customWidth="1"/>
    <col min="2" max="2" width="35.453125" style="2" customWidth="1"/>
    <col min="3" max="3" width="31.08984375" style="2" customWidth="1"/>
    <col min="4" max="4" width="12.7265625" style="2" bestFit="1" customWidth="1"/>
    <col min="5" max="5" width="11.6328125" style="2" bestFit="1" customWidth="1"/>
    <col min="6" max="16384" width="11" style="2"/>
  </cols>
  <sheetData>
    <row r="8" spans="1:3" x14ac:dyDescent="0.25">
      <c r="A8" s="3" t="s">
        <v>119</v>
      </c>
      <c r="C8" s="3"/>
    </row>
    <row r="9" spans="1:3" x14ac:dyDescent="0.25">
      <c r="B9" s="102" t="s">
        <v>144</v>
      </c>
      <c r="C9" s="102"/>
    </row>
    <row r="10" spans="1:3" x14ac:dyDescent="0.25">
      <c r="A10" s="3" t="s">
        <v>146</v>
      </c>
      <c r="C10" s="3"/>
    </row>
    <row r="11" spans="1:3" x14ac:dyDescent="0.25">
      <c r="A11" s="3" t="s">
        <v>126</v>
      </c>
      <c r="C11" s="3"/>
    </row>
    <row r="12" spans="1:3" x14ac:dyDescent="0.25">
      <c r="B12" s="102" t="s">
        <v>149</v>
      </c>
      <c r="C12" s="102"/>
    </row>
    <row r="13" spans="1:3" ht="20.25" customHeight="1" x14ac:dyDescent="0.25">
      <c r="B13" s="102" t="s">
        <v>130</v>
      </c>
      <c r="C13" s="102"/>
    </row>
    <row r="14" spans="1:3" x14ac:dyDescent="0.25">
      <c r="B14" s="3" t="s">
        <v>145</v>
      </c>
      <c r="C14" s="3"/>
    </row>
    <row r="15" spans="1:3" ht="13.5" customHeight="1" thickBot="1" x14ac:dyDescent="0.3">
      <c r="B15" s="101" t="s">
        <v>0</v>
      </c>
      <c r="C15" s="101"/>
    </row>
    <row r="16" spans="1:3" ht="27.75" customHeight="1" x14ac:dyDescent="0.4">
      <c r="B16" s="90" t="s">
        <v>116</v>
      </c>
      <c r="C16" s="33"/>
    </row>
    <row r="17" spans="2:5" ht="27" customHeight="1" thickBot="1" x14ac:dyDescent="0.3">
      <c r="B17" s="34" t="s">
        <v>0</v>
      </c>
      <c r="C17" s="35">
        <v>2025</v>
      </c>
    </row>
    <row r="18" spans="2:5" ht="12" thickBot="1" x14ac:dyDescent="0.3">
      <c r="B18" s="82" t="s">
        <v>2</v>
      </c>
      <c r="C18" s="83" t="s">
        <v>6</v>
      </c>
      <c r="D18" s="92" t="s">
        <v>118</v>
      </c>
      <c r="E18" s="112" t="s">
        <v>153</v>
      </c>
    </row>
    <row r="19" spans="2:5" ht="12.5" x14ac:dyDescent="0.25">
      <c r="B19" s="46" t="s">
        <v>7</v>
      </c>
      <c r="C19" s="85"/>
      <c r="D19" s="109"/>
      <c r="E19" s="98"/>
    </row>
    <row r="20" spans="2:5" ht="12.5" x14ac:dyDescent="0.25">
      <c r="B20" s="45" t="s">
        <v>8</v>
      </c>
      <c r="C20" s="36">
        <f>+'[1]Forma 200-A-3 Ingresos (1)'!G21</f>
        <v>45833.33</v>
      </c>
      <c r="D20" s="110">
        <v>45833.33</v>
      </c>
      <c r="E20" s="110">
        <v>45833.33</v>
      </c>
    </row>
    <row r="21" spans="2:5" ht="12.5" x14ac:dyDescent="0.25">
      <c r="B21" s="45" t="s">
        <v>124</v>
      </c>
      <c r="C21" s="36"/>
      <c r="D21" s="110"/>
      <c r="E21" s="98"/>
    </row>
    <row r="22" spans="2:5" ht="12.5" x14ac:dyDescent="0.25">
      <c r="B22" s="45" t="s">
        <v>112</v>
      </c>
      <c r="C22" s="36"/>
      <c r="D22" s="110"/>
      <c r="E22" s="98"/>
    </row>
    <row r="23" spans="2:5" ht="12.5" x14ac:dyDescent="0.25">
      <c r="B23" s="45" t="s">
        <v>142</v>
      </c>
      <c r="C23" s="36"/>
      <c r="D23" s="110">
        <v>72867.91</v>
      </c>
      <c r="E23" s="98"/>
    </row>
    <row r="24" spans="2:5" ht="12.5" x14ac:dyDescent="0.25">
      <c r="B24" s="45" t="s">
        <v>9</v>
      </c>
      <c r="C24" s="36"/>
      <c r="D24" s="110"/>
      <c r="E24" s="98"/>
    </row>
    <row r="25" spans="2:5" ht="25" x14ac:dyDescent="0.25">
      <c r="B25" s="45" t="s">
        <v>125</v>
      </c>
      <c r="C25" s="36"/>
      <c r="D25" s="110"/>
      <c r="E25" s="98"/>
    </row>
    <row r="26" spans="2:5" ht="12.5" x14ac:dyDescent="0.25">
      <c r="B26" s="45" t="s">
        <v>137</v>
      </c>
      <c r="C26" s="36">
        <v>2.4</v>
      </c>
      <c r="D26" s="110"/>
      <c r="E26" s="113">
        <v>8000</v>
      </c>
    </row>
    <row r="27" spans="2:5" ht="12.5" x14ac:dyDescent="0.25">
      <c r="B27" s="45" t="s">
        <v>138</v>
      </c>
      <c r="C27" s="36">
        <f>2100+2100+3450</f>
        <v>7650</v>
      </c>
      <c r="D27" s="110">
        <v>160035</v>
      </c>
      <c r="E27" s="114">
        <v>59657</v>
      </c>
    </row>
    <row r="28" spans="2:5" ht="12.5" x14ac:dyDescent="0.25">
      <c r="B28" s="45" t="s">
        <v>10</v>
      </c>
      <c r="C28" s="36">
        <f>+'[1]Forma 200-A-3 Ingresos (1)'!G25</f>
        <v>67.03</v>
      </c>
      <c r="D28" s="110">
        <v>50.73</v>
      </c>
      <c r="E28" s="100">
        <v>79.78</v>
      </c>
    </row>
    <row r="29" spans="2:5" ht="12.5" x14ac:dyDescent="0.25">
      <c r="B29" s="45" t="s">
        <v>101</v>
      </c>
      <c r="C29" s="36">
        <v>193.2</v>
      </c>
      <c r="D29" s="110">
        <v>409.25</v>
      </c>
      <c r="E29" s="98">
        <v>409.25</v>
      </c>
    </row>
    <row r="30" spans="2:5" ht="12.5" x14ac:dyDescent="0.25">
      <c r="B30" s="45" t="s">
        <v>11</v>
      </c>
      <c r="C30" s="36"/>
      <c r="D30" s="110"/>
      <c r="E30" s="98"/>
    </row>
    <row r="31" spans="2:5" ht="12.5" x14ac:dyDescent="0.25">
      <c r="B31" s="45" t="s">
        <v>113</v>
      </c>
      <c r="C31" s="36"/>
      <c r="D31" s="110"/>
      <c r="E31" s="98"/>
    </row>
    <row r="32" spans="2:5" ht="13" thickBot="1" x14ac:dyDescent="0.3">
      <c r="B32" s="60" t="s">
        <v>102</v>
      </c>
      <c r="C32" s="36">
        <f>+'[1]Forma 200-A-3 Ingresos (1)'!H32+'[1]Forma 200-A-3 Ingresos (1)'!H34+'[1]Forma 200-A-3 Ingresos (1)'!H36</f>
        <v>1059.77</v>
      </c>
      <c r="D32" s="110">
        <v>2300.83</v>
      </c>
      <c r="E32" s="99">
        <v>1119.8900000000001</v>
      </c>
    </row>
    <row r="33" spans="1:5" ht="13.5" thickBot="1" x14ac:dyDescent="0.35">
      <c r="B33" s="86" t="s">
        <v>12</v>
      </c>
      <c r="C33" s="87">
        <f>SUM(C19:C32)</f>
        <v>54805.729999999996</v>
      </c>
      <c r="D33" s="111">
        <f>SUM(D20:D32)</f>
        <v>281497.05</v>
      </c>
      <c r="E33" s="98">
        <f>SUM(E19:E32)</f>
        <v>115099.25</v>
      </c>
    </row>
    <row r="34" spans="1:5" ht="12.5" x14ac:dyDescent="0.25">
      <c r="B34" s="37"/>
      <c r="C34" s="18"/>
    </row>
    <row r="35" spans="1:5" ht="12.5" x14ac:dyDescent="0.25">
      <c r="B35" s="37"/>
      <c r="C35" s="18"/>
    </row>
    <row r="36" spans="1:5" x14ac:dyDescent="0.25">
      <c r="B36" s="102"/>
      <c r="C36" s="102"/>
    </row>
    <row r="37" spans="1:5" x14ac:dyDescent="0.25">
      <c r="B37" s="102"/>
      <c r="C37" s="102"/>
    </row>
    <row r="38" spans="1:5" x14ac:dyDescent="0.25">
      <c r="B38" s="102"/>
      <c r="C38" s="102"/>
    </row>
    <row r="39" spans="1:5" x14ac:dyDescent="0.25">
      <c r="B39" s="102"/>
      <c r="C39" s="102"/>
    </row>
    <row r="40" spans="1:5" x14ac:dyDescent="0.25">
      <c r="B40" s="102"/>
      <c r="C40" s="102"/>
    </row>
    <row r="41" spans="1:5" x14ac:dyDescent="0.25">
      <c r="B41" s="102"/>
      <c r="C41" s="102"/>
    </row>
    <row r="42" spans="1:5" x14ac:dyDescent="0.25">
      <c r="B42" s="102"/>
      <c r="C42" s="102"/>
    </row>
    <row r="43" spans="1:5" x14ac:dyDescent="0.25">
      <c r="B43" s="102"/>
      <c r="C43" s="102"/>
    </row>
    <row r="44" spans="1:5" x14ac:dyDescent="0.25">
      <c r="A44" s="3" t="s">
        <v>119</v>
      </c>
      <c r="C44" s="3"/>
    </row>
    <row r="45" spans="1:5" x14ac:dyDescent="0.25">
      <c r="A45" s="102" t="s">
        <v>121</v>
      </c>
      <c r="B45" s="102"/>
      <c r="C45" s="102"/>
    </row>
    <row r="46" spans="1:5" x14ac:dyDescent="0.25">
      <c r="B46" s="102" t="str">
        <f>+B9</f>
        <v>(502) 2223-9500 EXT 252</v>
      </c>
      <c r="C46" s="102"/>
    </row>
    <row r="47" spans="1:5" x14ac:dyDescent="0.25">
      <c r="A47" s="102" t="str">
        <f>+A10</f>
        <v>ENCARGADO ACCESO A LA INFORMACION PUBLICA : HENRY ANDRE VASQUEZ RAFAEL</v>
      </c>
      <c r="B47" s="102"/>
      <c r="C47" s="102"/>
    </row>
    <row r="48" spans="1:5" x14ac:dyDescent="0.25">
      <c r="A48" s="3" t="s">
        <v>127</v>
      </c>
      <c r="B48" s="3"/>
      <c r="C48" s="3"/>
    </row>
    <row r="49" spans="1:5" x14ac:dyDescent="0.25">
      <c r="B49" s="102" t="s">
        <v>149</v>
      </c>
      <c r="C49" s="102"/>
    </row>
    <row r="50" spans="1:5" x14ac:dyDescent="0.25">
      <c r="B50" s="102" t="s">
        <v>130</v>
      </c>
      <c r="C50" s="102"/>
    </row>
    <row r="51" spans="1:5" x14ac:dyDescent="0.25">
      <c r="A51" s="38"/>
      <c r="B51" s="91"/>
      <c r="C51" s="4"/>
    </row>
    <row r="52" spans="1:5" ht="13" thickBot="1" x14ac:dyDescent="0.3">
      <c r="A52" s="39"/>
      <c r="B52" s="34"/>
      <c r="C52" s="35">
        <f>+C17</f>
        <v>2025</v>
      </c>
    </row>
    <row r="53" spans="1:5" ht="27" customHeight="1" thickBot="1" x14ac:dyDescent="0.3">
      <c r="A53" s="40"/>
      <c r="B53" s="42" t="s">
        <v>2</v>
      </c>
      <c r="C53" s="44" t="s">
        <v>6</v>
      </c>
      <c r="D53" s="93" t="s">
        <v>118</v>
      </c>
      <c r="E53" s="98" t="s">
        <v>150</v>
      </c>
    </row>
    <row r="54" spans="1:5" x14ac:dyDescent="0.25">
      <c r="A54" s="62">
        <v>0</v>
      </c>
      <c r="B54" s="63" t="s">
        <v>14</v>
      </c>
      <c r="C54" s="74"/>
      <c r="D54" s="94"/>
      <c r="E54" s="116"/>
    </row>
    <row r="55" spans="1:5" x14ac:dyDescent="0.25">
      <c r="A55" s="64">
        <v>11</v>
      </c>
      <c r="B55" s="65" t="s">
        <v>15</v>
      </c>
      <c r="C55" s="48">
        <v>4000</v>
      </c>
      <c r="D55" s="94">
        <v>8473.0499999999993</v>
      </c>
      <c r="E55" s="115">
        <v>40700</v>
      </c>
    </row>
    <row r="56" spans="1:5" ht="20.5" x14ac:dyDescent="0.25">
      <c r="A56" s="64">
        <v>15</v>
      </c>
      <c r="B56" s="65" t="s">
        <v>16</v>
      </c>
      <c r="C56" s="48">
        <v>250</v>
      </c>
      <c r="D56" s="94">
        <v>500</v>
      </c>
      <c r="E56" s="116" t="s">
        <v>154</v>
      </c>
    </row>
    <row r="57" spans="1:5" x14ac:dyDescent="0.25">
      <c r="A57" s="64">
        <v>22</v>
      </c>
      <c r="B57" s="65" t="s">
        <v>17</v>
      </c>
      <c r="C57" s="48"/>
      <c r="D57" s="94"/>
      <c r="E57" s="116"/>
    </row>
    <row r="58" spans="1:5" ht="20.5" x14ac:dyDescent="0.25">
      <c r="A58" s="64">
        <v>27</v>
      </c>
      <c r="B58" s="65" t="s">
        <v>18</v>
      </c>
      <c r="C58" s="48"/>
      <c r="D58" s="94"/>
      <c r="E58" s="116"/>
    </row>
    <row r="59" spans="1:5" x14ac:dyDescent="0.25">
      <c r="A59" s="64">
        <v>51</v>
      </c>
      <c r="B59" s="65" t="s">
        <v>19</v>
      </c>
      <c r="C59" s="48">
        <v>426.8</v>
      </c>
      <c r="D59" s="94">
        <v>426.8</v>
      </c>
      <c r="E59" s="117">
        <v>4342</v>
      </c>
    </row>
    <row r="60" spans="1:5" x14ac:dyDescent="0.25">
      <c r="A60" s="64">
        <v>61</v>
      </c>
      <c r="B60" s="65" t="s">
        <v>20</v>
      </c>
      <c r="C60" s="48">
        <f>3805+3805+2175</f>
        <v>9785</v>
      </c>
      <c r="D60" s="94">
        <v>9785</v>
      </c>
      <c r="E60" s="116" t="s">
        <v>151</v>
      </c>
    </row>
    <row r="61" spans="1:5" x14ac:dyDescent="0.25">
      <c r="A61" s="64">
        <v>63</v>
      </c>
      <c r="B61" s="65" t="s">
        <v>131</v>
      </c>
      <c r="C61" s="48">
        <v>5000</v>
      </c>
      <c r="D61" s="94">
        <v>5000</v>
      </c>
      <c r="E61" s="116"/>
    </row>
    <row r="62" spans="1:5" x14ac:dyDescent="0.25">
      <c r="A62" s="64" t="s">
        <v>73</v>
      </c>
      <c r="B62" s="65" t="s">
        <v>21</v>
      </c>
      <c r="C62" s="48"/>
      <c r="D62" s="94"/>
      <c r="E62" s="116"/>
    </row>
    <row r="63" spans="1:5" x14ac:dyDescent="0.25">
      <c r="A63" s="64">
        <v>72</v>
      </c>
      <c r="B63" s="65" t="s">
        <v>22</v>
      </c>
      <c r="C63" s="48"/>
      <c r="D63" s="94"/>
      <c r="E63" s="116"/>
    </row>
    <row r="64" spans="1:5" x14ac:dyDescent="0.25">
      <c r="A64" s="67" t="s">
        <v>74</v>
      </c>
      <c r="B64" s="65" t="s">
        <v>23</v>
      </c>
      <c r="C64" s="48"/>
      <c r="D64" s="94"/>
      <c r="E64" s="116"/>
    </row>
    <row r="65" spans="1:5" x14ac:dyDescent="0.25">
      <c r="A65" s="68" t="s">
        <v>75</v>
      </c>
      <c r="B65" s="69" t="s">
        <v>24</v>
      </c>
      <c r="C65" s="48"/>
      <c r="D65" s="94"/>
      <c r="E65" s="116"/>
    </row>
    <row r="66" spans="1:5" x14ac:dyDescent="0.25">
      <c r="A66" s="64">
        <v>111</v>
      </c>
      <c r="B66" s="65" t="s">
        <v>25</v>
      </c>
      <c r="C66" s="48"/>
      <c r="D66" s="94"/>
      <c r="E66" s="116"/>
    </row>
    <row r="67" spans="1:5" x14ac:dyDescent="0.25">
      <c r="A67" s="64">
        <v>112</v>
      </c>
      <c r="B67" s="65" t="s">
        <v>26</v>
      </c>
      <c r="C67" s="48"/>
      <c r="D67" s="94">
        <f>+[2]Egr.02!I26</f>
        <v>0</v>
      </c>
      <c r="E67" s="116"/>
    </row>
    <row r="68" spans="1:5" x14ac:dyDescent="0.25">
      <c r="A68" s="64">
        <v>113</v>
      </c>
      <c r="B68" s="65" t="s">
        <v>27</v>
      </c>
      <c r="C68" s="48"/>
      <c r="D68" s="94"/>
      <c r="E68" s="116" t="s">
        <v>155</v>
      </c>
    </row>
    <row r="69" spans="1:5" x14ac:dyDescent="0.25">
      <c r="A69" s="64">
        <v>114</v>
      </c>
      <c r="B69" s="65" t="s">
        <v>28</v>
      </c>
      <c r="C69" s="48"/>
      <c r="D69" s="94"/>
      <c r="E69" s="116"/>
    </row>
    <row r="70" spans="1:5" ht="20.5" x14ac:dyDescent="0.25">
      <c r="A70" s="64">
        <v>115</v>
      </c>
      <c r="B70" s="65" t="s">
        <v>29</v>
      </c>
      <c r="C70" s="48"/>
      <c r="D70" s="94">
        <v>500</v>
      </c>
      <c r="E70" s="116" t="s">
        <v>152</v>
      </c>
    </row>
    <row r="71" spans="1:5" x14ac:dyDescent="0.25">
      <c r="A71" s="64">
        <v>121</v>
      </c>
      <c r="B71" s="65" t="s">
        <v>30</v>
      </c>
      <c r="C71" s="48"/>
      <c r="D71" s="94"/>
      <c r="E71" s="116"/>
    </row>
    <row r="72" spans="1:5" x14ac:dyDescent="0.25">
      <c r="A72" s="64">
        <v>122</v>
      </c>
      <c r="B72" s="65" t="s">
        <v>111</v>
      </c>
      <c r="C72" s="48"/>
      <c r="D72" s="94"/>
      <c r="E72" s="116"/>
    </row>
    <row r="73" spans="1:5" x14ac:dyDescent="0.25">
      <c r="A73" s="49">
        <v>131</v>
      </c>
      <c r="B73" s="41" t="s">
        <v>31</v>
      </c>
      <c r="C73" s="48"/>
      <c r="D73" s="94"/>
      <c r="E73" s="116"/>
    </row>
    <row r="74" spans="1:5" x14ac:dyDescent="0.25">
      <c r="A74" s="64" t="s">
        <v>76</v>
      </c>
      <c r="B74" s="65" t="s">
        <v>32</v>
      </c>
      <c r="C74" s="48"/>
      <c r="D74" s="94"/>
      <c r="E74" s="116"/>
    </row>
    <row r="75" spans="1:5" x14ac:dyDescent="0.25">
      <c r="A75" s="64" t="s">
        <v>77</v>
      </c>
      <c r="B75" s="65" t="s">
        <v>33</v>
      </c>
      <c r="C75" s="48"/>
      <c r="D75" s="94">
        <v>4780</v>
      </c>
      <c r="E75" s="116"/>
    </row>
    <row r="76" spans="1:5" x14ac:dyDescent="0.25">
      <c r="A76" s="64">
        <v>151</v>
      </c>
      <c r="B76" s="65" t="s">
        <v>34</v>
      </c>
      <c r="C76" s="48"/>
      <c r="D76" s="94"/>
      <c r="E76" s="116"/>
    </row>
    <row r="77" spans="1:5" x14ac:dyDescent="0.25">
      <c r="A77" s="64">
        <v>152</v>
      </c>
      <c r="B77" s="65" t="s">
        <v>35</v>
      </c>
      <c r="C77" s="48"/>
      <c r="D77" s="94"/>
      <c r="E77" s="118"/>
    </row>
    <row r="78" spans="1:5" ht="20.5" x14ac:dyDescent="0.25">
      <c r="A78" s="64">
        <v>153</v>
      </c>
      <c r="B78" s="65" t="s">
        <v>36</v>
      </c>
      <c r="C78" s="48"/>
      <c r="D78" s="94"/>
      <c r="E78" s="116"/>
    </row>
    <row r="79" spans="1:5" x14ac:dyDescent="0.25">
      <c r="A79" s="64">
        <v>155</v>
      </c>
      <c r="B79" s="65" t="s">
        <v>37</v>
      </c>
      <c r="C79" s="48"/>
      <c r="D79" s="94"/>
      <c r="E79" s="116"/>
    </row>
    <row r="80" spans="1:5" x14ac:dyDescent="0.25">
      <c r="A80" s="64">
        <v>156</v>
      </c>
      <c r="B80" s="65" t="s">
        <v>128</v>
      </c>
      <c r="C80" s="48"/>
      <c r="D80" s="94"/>
      <c r="E80" s="116"/>
    </row>
    <row r="81" spans="1:5" ht="20.5" x14ac:dyDescent="0.25">
      <c r="A81" s="64">
        <v>161</v>
      </c>
      <c r="B81" s="65" t="s">
        <v>78</v>
      </c>
      <c r="C81" s="48"/>
      <c r="D81" s="94"/>
      <c r="E81" s="116"/>
    </row>
    <row r="82" spans="1:5" x14ac:dyDescent="0.25">
      <c r="A82" s="64">
        <v>164</v>
      </c>
      <c r="B82" s="65" t="s">
        <v>38</v>
      </c>
      <c r="C82" s="48"/>
      <c r="D82" s="94"/>
      <c r="E82" s="116"/>
    </row>
    <row r="83" spans="1:5" x14ac:dyDescent="0.25">
      <c r="A83" s="64" t="s">
        <v>79</v>
      </c>
      <c r="B83" s="65" t="s">
        <v>39</v>
      </c>
      <c r="C83" s="48"/>
      <c r="D83" s="94"/>
      <c r="E83" s="116"/>
    </row>
    <row r="84" spans="1:5" x14ac:dyDescent="0.25">
      <c r="A84" s="64">
        <v>169</v>
      </c>
      <c r="B84" s="65" t="s">
        <v>80</v>
      </c>
      <c r="C84" s="48"/>
      <c r="D84" s="94"/>
      <c r="E84" s="116"/>
    </row>
    <row r="85" spans="1:5" x14ac:dyDescent="0.25">
      <c r="A85" s="64">
        <v>182</v>
      </c>
      <c r="B85" s="65" t="s">
        <v>81</v>
      </c>
      <c r="C85" s="48"/>
      <c r="D85" s="94"/>
      <c r="E85" s="116"/>
    </row>
    <row r="86" spans="1:5" x14ac:dyDescent="0.25">
      <c r="A86" s="64">
        <v>183</v>
      </c>
      <c r="B86" s="65" t="s">
        <v>40</v>
      </c>
      <c r="C86" s="48"/>
      <c r="D86" s="94"/>
      <c r="E86" s="118"/>
    </row>
    <row r="87" spans="1:5" x14ac:dyDescent="0.25">
      <c r="A87" s="64">
        <v>185</v>
      </c>
      <c r="B87" s="65" t="s">
        <v>41</v>
      </c>
      <c r="C87" s="48"/>
      <c r="D87" s="94"/>
      <c r="E87" s="116"/>
    </row>
    <row r="88" spans="1:5" ht="20.5" x14ac:dyDescent="0.25">
      <c r="A88" s="64">
        <v>186</v>
      </c>
      <c r="B88" s="65" t="s">
        <v>42</v>
      </c>
      <c r="C88" s="48">
        <f>900+450</f>
        <v>1350</v>
      </c>
      <c r="D88" s="94">
        <v>7373.75</v>
      </c>
      <c r="E88" s="116" t="s">
        <v>156</v>
      </c>
    </row>
    <row r="89" spans="1:5" ht="20.5" x14ac:dyDescent="0.25">
      <c r="A89" s="64">
        <v>187</v>
      </c>
      <c r="B89" s="65" t="s">
        <v>132</v>
      </c>
      <c r="C89" s="48"/>
      <c r="D89" s="94"/>
      <c r="E89" s="116"/>
    </row>
    <row r="90" spans="1:5" x14ac:dyDescent="0.25">
      <c r="A90" s="64">
        <v>189</v>
      </c>
      <c r="B90" s="65" t="s">
        <v>43</v>
      </c>
      <c r="C90" s="48">
        <f>3000+2000</f>
        <v>5000</v>
      </c>
      <c r="D90" s="94">
        <v>38946</v>
      </c>
      <c r="E90" s="116" t="s">
        <v>157</v>
      </c>
    </row>
    <row r="91" spans="1:5" x14ac:dyDescent="0.25">
      <c r="A91" s="64">
        <v>191</v>
      </c>
      <c r="B91" s="65" t="s">
        <v>82</v>
      </c>
      <c r="C91" s="48"/>
      <c r="D91" s="94"/>
      <c r="E91" s="116"/>
    </row>
    <row r="92" spans="1:5" x14ac:dyDescent="0.25">
      <c r="A92" s="64" t="s">
        <v>83</v>
      </c>
      <c r="B92" s="65" t="s">
        <v>84</v>
      </c>
      <c r="C92" s="48"/>
      <c r="D92" s="94"/>
      <c r="E92" s="116" t="s">
        <v>158</v>
      </c>
    </row>
    <row r="93" spans="1:5" x14ac:dyDescent="0.25">
      <c r="A93" s="64">
        <f>195</f>
        <v>195</v>
      </c>
      <c r="B93" s="65" t="s">
        <v>85</v>
      </c>
      <c r="C93" s="48">
        <v>6.71</v>
      </c>
      <c r="D93" s="94">
        <v>5.08</v>
      </c>
      <c r="E93" s="116" t="s">
        <v>159</v>
      </c>
    </row>
    <row r="94" spans="1:5" x14ac:dyDescent="0.25">
      <c r="A94" s="64">
        <v>196</v>
      </c>
      <c r="B94" s="65" t="s">
        <v>44</v>
      </c>
      <c r="C94" s="48"/>
      <c r="D94" s="94"/>
      <c r="E94" s="116"/>
    </row>
    <row r="95" spans="1:5" x14ac:dyDescent="0.25">
      <c r="A95" s="64">
        <v>197</v>
      </c>
      <c r="B95" s="65" t="s">
        <v>45</v>
      </c>
      <c r="C95" s="17"/>
      <c r="D95" s="94">
        <v>1250</v>
      </c>
      <c r="E95" s="116"/>
    </row>
    <row r="96" spans="1:5" x14ac:dyDescent="0.25">
      <c r="A96" s="64">
        <v>199</v>
      </c>
      <c r="B96" s="70" t="s">
        <v>46</v>
      </c>
      <c r="C96" s="17"/>
      <c r="D96" s="94">
        <v>13150</v>
      </c>
      <c r="E96" s="116"/>
    </row>
    <row r="97" spans="1:5" x14ac:dyDescent="0.25">
      <c r="A97" s="64" t="s">
        <v>86</v>
      </c>
      <c r="B97" s="65" t="s">
        <v>47</v>
      </c>
      <c r="C97" s="17"/>
      <c r="D97" s="94"/>
      <c r="E97" s="116"/>
    </row>
    <row r="98" spans="1:5" x14ac:dyDescent="0.25">
      <c r="A98" s="64">
        <v>211</v>
      </c>
      <c r="B98" s="65" t="s">
        <v>48</v>
      </c>
      <c r="C98" s="48">
        <v>3240</v>
      </c>
      <c r="D98" s="94">
        <v>1491</v>
      </c>
      <c r="E98" s="119" t="s">
        <v>160</v>
      </c>
    </row>
    <row r="99" spans="1:5" x14ac:dyDescent="0.25">
      <c r="A99" s="64" t="s">
        <v>87</v>
      </c>
      <c r="B99" s="65" t="s">
        <v>49</v>
      </c>
      <c r="C99" s="48"/>
      <c r="D99" s="94">
        <v>52380</v>
      </c>
      <c r="E99" s="116"/>
    </row>
    <row r="100" spans="1:5" x14ac:dyDescent="0.25">
      <c r="A100" s="64" t="s">
        <v>88</v>
      </c>
      <c r="B100" s="65" t="s">
        <v>50</v>
      </c>
      <c r="C100" s="48">
        <v>339.5</v>
      </c>
      <c r="D100" s="94">
        <v>101.8</v>
      </c>
      <c r="E100" s="116"/>
    </row>
    <row r="101" spans="1:5" x14ac:dyDescent="0.25">
      <c r="A101" s="64" t="s">
        <v>89</v>
      </c>
      <c r="B101" s="65" t="s">
        <v>51</v>
      </c>
      <c r="C101" s="48"/>
      <c r="D101" s="94"/>
      <c r="E101" s="116"/>
    </row>
    <row r="102" spans="1:5" x14ac:dyDescent="0.25">
      <c r="A102" s="64">
        <v>244</v>
      </c>
      <c r="B102" s="65" t="s">
        <v>147</v>
      </c>
      <c r="C102" s="48"/>
      <c r="D102" s="94">
        <v>632</v>
      </c>
      <c r="E102" s="116"/>
    </row>
    <row r="103" spans="1:5" x14ac:dyDescent="0.25">
      <c r="A103" s="64">
        <v>245</v>
      </c>
      <c r="B103" s="65" t="s">
        <v>114</v>
      </c>
      <c r="C103" s="48"/>
      <c r="D103" s="94"/>
      <c r="E103" s="116"/>
    </row>
    <row r="104" spans="1:5" x14ac:dyDescent="0.25">
      <c r="A104" s="64">
        <v>247</v>
      </c>
      <c r="B104" s="65" t="s">
        <v>52</v>
      </c>
      <c r="C104" s="48"/>
      <c r="D104" s="94"/>
      <c r="E104" s="116"/>
    </row>
    <row r="105" spans="1:5" x14ac:dyDescent="0.25">
      <c r="A105" s="64">
        <v>249</v>
      </c>
      <c r="B105" s="71" t="s">
        <v>133</v>
      </c>
      <c r="C105" s="48"/>
      <c r="D105" s="94"/>
      <c r="E105" s="116"/>
    </row>
    <row r="106" spans="1:5" x14ac:dyDescent="0.25">
      <c r="A106" s="64">
        <v>262</v>
      </c>
      <c r="B106" s="65" t="s">
        <v>53</v>
      </c>
      <c r="C106" s="48"/>
      <c r="D106" s="94"/>
      <c r="E106" s="116"/>
    </row>
    <row r="107" spans="1:5" x14ac:dyDescent="0.25">
      <c r="A107" s="64">
        <v>266</v>
      </c>
      <c r="B107" s="65" t="s">
        <v>54</v>
      </c>
      <c r="C107" s="48"/>
      <c r="D107" s="94"/>
      <c r="E107" s="116"/>
    </row>
    <row r="108" spans="1:5" x14ac:dyDescent="0.25">
      <c r="A108" s="64" t="s">
        <v>90</v>
      </c>
      <c r="B108" s="65" t="s">
        <v>55</v>
      </c>
      <c r="C108" s="48"/>
      <c r="D108" s="94">
        <v>88.91</v>
      </c>
      <c r="E108" s="116"/>
    </row>
    <row r="109" spans="1:5" x14ac:dyDescent="0.25">
      <c r="A109" s="64">
        <v>268</v>
      </c>
      <c r="B109" s="41" t="s">
        <v>56</v>
      </c>
      <c r="C109" s="48"/>
      <c r="D109" s="94">
        <v>2080.44</v>
      </c>
      <c r="E109" s="116"/>
    </row>
    <row r="110" spans="1:5" ht="27" customHeight="1" x14ac:dyDescent="0.25">
      <c r="A110" s="64">
        <v>283</v>
      </c>
      <c r="B110" s="65" t="s">
        <v>57</v>
      </c>
      <c r="C110" s="48"/>
      <c r="D110" s="95"/>
      <c r="E110" s="116"/>
    </row>
    <row r="111" spans="1:5" ht="23.25" customHeight="1" x14ac:dyDescent="0.25">
      <c r="A111" s="64" t="s">
        <v>91</v>
      </c>
      <c r="B111" s="65" t="s">
        <v>58</v>
      </c>
      <c r="C111" s="48">
        <f>374.1+134</f>
        <v>508.1</v>
      </c>
      <c r="D111" s="94">
        <v>9.9</v>
      </c>
      <c r="E111" s="116" t="s">
        <v>161</v>
      </c>
    </row>
    <row r="112" spans="1:5" x14ac:dyDescent="0.25">
      <c r="A112" s="64" t="s">
        <v>92</v>
      </c>
      <c r="B112" s="41" t="s">
        <v>59</v>
      </c>
      <c r="C112" s="48"/>
      <c r="D112" s="94"/>
      <c r="E112" s="116"/>
    </row>
    <row r="113" spans="1:5" x14ac:dyDescent="0.25">
      <c r="A113" s="64">
        <v>294</v>
      </c>
      <c r="B113" s="41" t="s">
        <v>60</v>
      </c>
      <c r="C113" s="48"/>
      <c r="D113" s="95">
        <v>35067.199999999997</v>
      </c>
      <c r="E113" s="116"/>
    </row>
    <row r="114" spans="1:5" ht="20.5" x14ac:dyDescent="0.25">
      <c r="A114" s="64">
        <v>297</v>
      </c>
      <c r="B114" s="41" t="s">
        <v>139</v>
      </c>
      <c r="C114" s="48"/>
      <c r="D114" s="95">
        <f>+[2]Egr.01!I16+[2]Egr.02!I15+'[2]Egr. 3'!I18</f>
        <v>3493.19</v>
      </c>
      <c r="E114" s="116"/>
    </row>
    <row r="115" spans="1:5" x14ac:dyDescent="0.25">
      <c r="A115" s="64" t="s">
        <v>93</v>
      </c>
      <c r="B115" s="41" t="s">
        <v>61</v>
      </c>
      <c r="C115" s="48"/>
      <c r="D115" s="95">
        <v>4800.32</v>
      </c>
      <c r="E115" s="116"/>
    </row>
    <row r="116" spans="1:5" x14ac:dyDescent="0.25">
      <c r="A116" s="68" t="s">
        <v>94</v>
      </c>
      <c r="B116" s="69" t="s">
        <v>62</v>
      </c>
      <c r="C116" s="48"/>
      <c r="D116" s="94"/>
      <c r="E116" s="116"/>
    </row>
    <row r="117" spans="1:5" x14ac:dyDescent="0.25">
      <c r="A117" s="64">
        <v>322</v>
      </c>
      <c r="B117" s="65" t="s">
        <v>63</v>
      </c>
      <c r="C117" s="48"/>
      <c r="D117" s="94"/>
      <c r="E117" s="116" t="s">
        <v>162</v>
      </c>
    </row>
    <row r="118" spans="1:5" ht="20.5" x14ac:dyDescent="0.25">
      <c r="A118" s="64">
        <v>324</v>
      </c>
      <c r="B118" s="65" t="s">
        <v>72</v>
      </c>
      <c r="C118" s="48"/>
      <c r="D118" s="94"/>
      <c r="E118" s="116"/>
    </row>
    <row r="119" spans="1:5" x14ac:dyDescent="0.25">
      <c r="A119" s="64">
        <v>328</v>
      </c>
      <c r="B119" s="65" t="s">
        <v>64</v>
      </c>
      <c r="C119" s="48"/>
      <c r="D119" s="94"/>
      <c r="E119" s="116"/>
    </row>
    <row r="120" spans="1:5" x14ac:dyDescent="0.25">
      <c r="A120" s="68" t="s">
        <v>95</v>
      </c>
      <c r="B120" s="69" t="s">
        <v>65</v>
      </c>
      <c r="C120" s="48"/>
      <c r="D120" s="94"/>
      <c r="E120" s="116"/>
    </row>
    <row r="121" spans="1:5" x14ac:dyDescent="0.25">
      <c r="A121" s="64" t="s">
        <v>96</v>
      </c>
      <c r="B121" s="65" t="s">
        <v>66</v>
      </c>
      <c r="C121" s="48"/>
      <c r="D121" s="94"/>
      <c r="E121" s="116"/>
    </row>
    <row r="122" spans="1:5" x14ac:dyDescent="0.25">
      <c r="A122" s="64">
        <v>415</v>
      </c>
      <c r="B122" s="65" t="s">
        <v>67</v>
      </c>
      <c r="C122" s="48"/>
      <c r="D122" s="94"/>
      <c r="E122" s="116"/>
    </row>
    <row r="123" spans="1:5" x14ac:dyDescent="0.25">
      <c r="A123" s="64">
        <v>419</v>
      </c>
      <c r="B123" s="65" t="s">
        <v>68</v>
      </c>
      <c r="C123" s="48"/>
      <c r="D123" s="94">
        <v>9084.2000000000007</v>
      </c>
      <c r="E123" s="116"/>
    </row>
    <row r="124" spans="1:5" ht="20.5" x14ac:dyDescent="0.25">
      <c r="A124" s="64">
        <v>472</v>
      </c>
      <c r="B124" s="65" t="s">
        <v>69</v>
      </c>
      <c r="C124" s="48">
        <f>1269.19+1269.19</f>
        <v>2538.38</v>
      </c>
      <c r="D124" s="94"/>
      <c r="E124" s="116"/>
    </row>
    <row r="125" spans="1:5" ht="20.5" x14ac:dyDescent="0.25">
      <c r="A125" s="64"/>
      <c r="B125" s="65" t="s">
        <v>97</v>
      </c>
      <c r="C125" s="48">
        <v>193.2</v>
      </c>
      <c r="D125" s="94">
        <v>193.2</v>
      </c>
      <c r="E125" s="116"/>
    </row>
    <row r="126" spans="1:5" x14ac:dyDescent="0.25">
      <c r="A126" s="64"/>
      <c r="B126" s="65" t="s">
        <v>103</v>
      </c>
      <c r="C126" s="48">
        <f>190.25+190.25+108.75</f>
        <v>489.25</v>
      </c>
      <c r="D126" s="94">
        <v>712.46</v>
      </c>
      <c r="E126" s="116"/>
    </row>
    <row r="127" spans="1:5" x14ac:dyDescent="0.25">
      <c r="A127" s="64"/>
      <c r="B127" s="65" t="s">
        <v>104</v>
      </c>
      <c r="C127" s="89"/>
      <c r="D127" s="94"/>
      <c r="E127" s="116"/>
    </row>
    <row r="128" spans="1:5" x14ac:dyDescent="0.25">
      <c r="A128" s="64"/>
      <c r="B128" s="65" t="s">
        <v>105</v>
      </c>
      <c r="C128" s="48"/>
      <c r="D128" s="94"/>
      <c r="E128" s="116"/>
    </row>
    <row r="129" spans="1:6" x14ac:dyDescent="0.25">
      <c r="A129" s="64"/>
      <c r="B129" s="65" t="s">
        <v>106</v>
      </c>
      <c r="C129" s="48"/>
      <c r="D129" s="94"/>
      <c r="E129" s="116"/>
    </row>
    <row r="130" spans="1:6" x14ac:dyDescent="0.25">
      <c r="A130" s="64"/>
      <c r="B130" s="65" t="s">
        <v>107</v>
      </c>
      <c r="C130" s="48"/>
      <c r="D130" s="94"/>
      <c r="E130" s="116"/>
    </row>
    <row r="131" spans="1:6" x14ac:dyDescent="0.25">
      <c r="A131" s="64"/>
      <c r="B131" s="65" t="s">
        <v>134</v>
      </c>
      <c r="C131" s="48"/>
      <c r="D131" s="94"/>
      <c r="E131" s="116"/>
    </row>
    <row r="132" spans="1:6" x14ac:dyDescent="0.25">
      <c r="A132" s="64"/>
      <c r="B132" s="65" t="s">
        <v>115</v>
      </c>
      <c r="C132" s="48"/>
      <c r="D132" s="94"/>
      <c r="E132" s="116"/>
    </row>
    <row r="133" spans="1:6" x14ac:dyDescent="0.25">
      <c r="A133" s="64"/>
      <c r="B133" s="65" t="s">
        <v>140</v>
      </c>
      <c r="C133" s="48"/>
      <c r="D133" s="94"/>
      <c r="E133" s="116"/>
    </row>
    <row r="134" spans="1:6" ht="20.5" x14ac:dyDescent="0.25">
      <c r="A134" s="64"/>
      <c r="B134" s="65" t="s">
        <v>123</v>
      </c>
      <c r="C134" s="48"/>
      <c r="D134" s="94">
        <v>7651.88</v>
      </c>
      <c r="E134" s="116"/>
    </row>
    <row r="135" spans="1:6" x14ac:dyDescent="0.25">
      <c r="A135" s="64"/>
      <c r="B135" s="65" t="s">
        <v>109</v>
      </c>
      <c r="C135" s="48"/>
      <c r="D135" s="94"/>
      <c r="E135" s="116"/>
    </row>
    <row r="136" spans="1:6" x14ac:dyDescent="0.25">
      <c r="A136" s="64"/>
      <c r="B136" s="65" t="s">
        <v>141</v>
      </c>
      <c r="C136" s="48"/>
      <c r="D136" s="94"/>
      <c r="E136" s="116"/>
    </row>
    <row r="137" spans="1:6" x14ac:dyDescent="0.25">
      <c r="A137" s="64"/>
      <c r="B137" s="65" t="s">
        <v>135</v>
      </c>
      <c r="C137" s="48"/>
      <c r="D137" s="94"/>
      <c r="E137" s="116"/>
    </row>
    <row r="138" spans="1:6" x14ac:dyDescent="0.25">
      <c r="A138" s="64"/>
      <c r="B138" s="65" t="s">
        <v>110</v>
      </c>
      <c r="C138" s="48">
        <f>114.15+114.15+65.25</f>
        <v>293.55</v>
      </c>
      <c r="D138" s="96">
        <v>293.55</v>
      </c>
      <c r="E138" s="116"/>
    </row>
    <row r="139" spans="1:6" x14ac:dyDescent="0.25">
      <c r="A139" s="64"/>
      <c r="B139" s="65" t="s">
        <v>136</v>
      </c>
      <c r="C139" s="48">
        <v>53.76</v>
      </c>
      <c r="D139" s="94">
        <v>53.76</v>
      </c>
      <c r="E139" s="116"/>
    </row>
    <row r="140" spans="1:6" ht="12" thickBot="1" x14ac:dyDescent="0.3">
      <c r="A140" s="64"/>
      <c r="B140" s="72" t="s">
        <v>113</v>
      </c>
      <c r="C140" s="48"/>
      <c r="D140" s="94"/>
      <c r="E140" s="121"/>
      <c r="F140" s="120"/>
    </row>
    <row r="141" spans="1:6" ht="12" thickBot="1" x14ac:dyDescent="0.3">
      <c r="A141" s="14"/>
      <c r="B141" s="84" t="s">
        <v>70</v>
      </c>
      <c r="C141" s="88">
        <f>SUM(C54:C140)</f>
        <v>33474.250000000007</v>
      </c>
      <c r="D141" s="97">
        <f>SUM(D54:D140)</f>
        <v>208323.49000000002</v>
      </c>
      <c r="E141" s="120">
        <f>SUM(E55:E140)</f>
        <v>45042</v>
      </c>
    </row>
    <row r="142" spans="1:6" ht="21" thickBot="1" x14ac:dyDescent="0.3">
      <c r="A142" s="14"/>
      <c r="B142" s="16" t="s">
        <v>117</v>
      </c>
    </row>
  </sheetData>
  <mergeCells count="17">
    <mergeCell ref="B49:C49"/>
    <mergeCell ref="B50:C50"/>
    <mergeCell ref="B46:C46"/>
    <mergeCell ref="A47:C47"/>
    <mergeCell ref="B38:C38"/>
    <mergeCell ref="B39:C39"/>
    <mergeCell ref="B40:C40"/>
    <mergeCell ref="B42:C42"/>
    <mergeCell ref="B43:C43"/>
    <mergeCell ref="B41:C41"/>
    <mergeCell ref="B15:C15"/>
    <mergeCell ref="B9:C9"/>
    <mergeCell ref="B12:C12"/>
    <mergeCell ref="B13:C13"/>
    <mergeCell ref="A45:C45"/>
    <mergeCell ref="B36:C36"/>
    <mergeCell ref="B37:C37"/>
  </mergeCells>
  <pageMargins left="2.3622047244094491" right="0.51181102362204722" top="1.5748031496062993" bottom="1.1811023622047245" header="0.31496062992125984" footer="0.31496062992125984"/>
  <pageSetup scale="68" orientation="landscape" horizontalDpi="360" verticalDpi="360" r:id="rId1"/>
  <headerFooter>
    <oddFooter>Página &amp;P</oddFooter>
  </headerFooter>
  <rowBreaks count="1" manualBreakCount="1">
    <brk id="111" max="2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42"/>
  <sheetViews>
    <sheetView topLeftCell="A28" zoomScaleNormal="100" workbookViewId="0">
      <selection activeCell="K20" sqref="K20"/>
    </sheetView>
  </sheetViews>
  <sheetFormatPr baseColWidth="10" defaultColWidth="11" defaultRowHeight="11.5" x14ac:dyDescent="0.25"/>
  <cols>
    <col min="1" max="1" width="8.26953125" style="2" customWidth="1"/>
    <col min="2" max="2" width="24.7265625" style="2" customWidth="1"/>
    <col min="3" max="3" width="16" style="2" customWidth="1"/>
    <col min="4" max="4" width="12.81640625" style="2" customWidth="1"/>
    <col min="5" max="5" width="12.26953125" style="2" customWidth="1"/>
    <col min="6" max="6" width="13.7265625" style="2" customWidth="1"/>
    <col min="7" max="7" width="13.453125" style="2" customWidth="1"/>
    <col min="8" max="10" width="0" style="2" hidden="1" customWidth="1"/>
    <col min="11" max="16384" width="11" style="2"/>
  </cols>
  <sheetData>
    <row r="1" spans="2:14" x14ac:dyDescent="0.25">
      <c r="B1" s="102"/>
      <c r="C1" s="102"/>
      <c r="D1" s="102"/>
      <c r="E1" s="102"/>
      <c r="F1" s="102"/>
      <c r="G1" s="102"/>
    </row>
    <row r="2" spans="2:14" x14ac:dyDescent="0.25">
      <c r="B2" s="21"/>
      <c r="C2" s="21"/>
      <c r="D2" s="21"/>
      <c r="E2" s="21"/>
      <c r="F2" s="21"/>
      <c r="G2" s="21"/>
    </row>
    <row r="3" spans="2:14" x14ac:dyDescent="0.25">
      <c r="B3" s="21"/>
      <c r="C3" s="21"/>
      <c r="D3" s="21"/>
      <c r="E3" s="21"/>
      <c r="F3" s="21"/>
      <c r="G3" s="21"/>
    </row>
    <row r="4" spans="2:14" x14ac:dyDescent="0.25">
      <c r="B4" s="21"/>
      <c r="C4" s="21"/>
      <c r="D4" s="21"/>
      <c r="E4" s="21"/>
      <c r="F4" s="21"/>
      <c r="G4" s="21"/>
    </row>
    <row r="5" spans="2:14" x14ac:dyDescent="0.25">
      <c r="B5" s="21"/>
      <c r="C5" s="21"/>
      <c r="D5" s="21"/>
      <c r="E5" s="21"/>
      <c r="F5" s="21"/>
      <c r="G5" s="21"/>
    </row>
    <row r="6" spans="2:14" x14ac:dyDescent="0.25">
      <c r="B6" s="21"/>
      <c r="C6" s="21"/>
      <c r="D6" s="21"/>
      <c r="E6" s="21"/>
      <c r="F6" s="21"/>
      <c r="G6" s="21"/>
    </row>
    <row r="7" spans="2:14" x14ac:dyDescent="0.25">
      <c r="B7" s="102"/>
      <c r="C7" s="102"/>
      <c r="D7" s="102"/>
      <c r="E7" s="102"/>
      <c r="F7" s="102"/>
      <c r="G7" s="102"/>
    </row>
    <row r="8" spans="2:14" x14ac:dyDescent="0.25">
      <c r="B8" s="102" t="s">
        <v>122</v>
      </c>
      <c r="C8" s="102"/>
      <c r="D8" s="102"/>
      <c r="E8" s="102"/>
      <c r="F8" s="102"/>
      <c r="G8" s="102"/>
      <c r="H8" s="102"/>
      <c r="I8" s="102"/>
      <c r="J8" s="102"/>
    </row>
    <row r="9" spans="2:14" x14ac:dyDescent="0.25">
      <c r="B9" s="102" t="s">
        <v>121</v>
      </c>
      <c r="C9" s="102"/>
      <c r="D9" s="102"/>
      <c r="E9" s="102"/>
      <c r="F9" s="102"/>
      <c r="G9" s="102"/>
      <c r="H9" s="102"/>
      <c r="I9" s="102"/>
      <c r="J9" s="102"/>
    </row>
    <row r="10" spans="2:14" x14ac:dyDescent="0.25">
      <c r="B10" s="102" t="s">
        <v>144</v>
      </c>
      <c r="C10" s="102"/>
      <c r="D10" s="102"/>
      <c r="E10" s="102"/>
      <c r="F10" s="102"/>
      <c r="G10" s="102"/>
      <c r="H10" s="102"/>
      <c r="I10" s="102"/>
      <c r="J10" s="102"/>
    </row>
    <row r="11" spans="2:14" x14ac:dyDescent="0.25">
      <c r="B11" s="102" t="s">
        <v>148</v>
      </c>
      <c r="C11" s="102"/>
      <c r="D11" s="102"/>
      <c r="E11" s="102"/>
      <c r="F11" s="102"/>
      <c r="G11" s="102"/>
      <c r="H11" s="3"/>
      <c r="I11" s="3"/>
      <c r="J11" s="3"/>
      <c r="K11" s="3"/>
      <c r="L11" s="3"/>
      <c r="M11" s="3"/>
      <c r="N11" s="3"/>
    </row>
    <row r="12" spans="2:14" x14ac:dyDescent="0.25">
      <c r="B12" s="102" t="s">
        <v>127</v>
      </c>
      <c r="C12" s="102"/>
      <c r="D12" s="102"/>
      <c r="E12" s="102"/>
      <c r="F12" s="102"/>
      <c r="G12" s="102"/>
      <c r="H12" s="3"/>
      <c r="I12" s="3"/>
      <c r="J12" s="3"/>
      <c r="K12" s="3"/>
      <c r="L12" s="3"/>
      <c r="M12" s="3"/>
      <c r="N12" s="3"/>
    </row>
    <row r="13" spans="2:14" x14ac:dyDescent="0.25">
      <c r="B13" s="102" t="s">
        <v>149</v>
      </c>
      <c r="C13" s="102"/>
      <c r="D13" s="102"/>
      <c r="E13" s="102"/>
      <c r="F13" s="102"/>
      <c r="G13" s="102"/>
      <c r="H13" s="102"/>
      <c r="I13" s="102"/>
      <c r="J13" s="102"/>
    </row>
    <row r="14" spans="2:14" ht="13.5" customHeight="1" x14ac:dyDescent="0.25">
      <c r="B14" s="102" t="s">
        <v>130</v>
      </c>
      <c r="C14" s="102"/>
      <c r="D14" s="102"/>
      <c r="E14" s="102"/>
      <c r="F14" s="102"/>
      <c r="G14" s="102"/>
      <c r="H14" s="102"/>
      <c r="I14" s="102"/>
      <c r="J14" s="102"/>
    </row>
    <row r="15" spans="2:14" ht="13.5" customHeight="1" x14ac:dyDescent="0.25">
      <c r="B15" s="21"/>
      <c r="C15" s="21"/>
      <c r="D15" s="21"/>
      <c r="E15" s="21"/>
      <c r="F15" s="21"/>
      <c r="G15" s="21"/>
      <c r="H15" s="21"/>
      <c r="I15" s="21"/>
      <c r="J15" s="21"/>
    </row>
    <row r="16" spans="2:14" ht="13.5" customHeight="1" x14ac:dyDescent="0.25">
      <c r="B16" s="102" t="s">
        <v>98</v>
      </c>
      <c r="C16" s="102"/>
      <c r="D16" s="102"/>
      <c r="E16" s="102"/>
      <c r="F16" s="102"/>
      <c r="G16" s="102"/>
    </row>
    <row r="17" spans="2:10" ht="12" thickBot="1" x14ac:dyDescent="0.3">
      <c r="B17" s="108" t="s">
        <v>0</v>
      </c>
      <c r="C17" s="108"/>
      <c r="D17" s="108"/>
      <c r="E17" s="108"/>
      <c r="F17" s="108"/>
      <c r="G17" s="108"/>
    </row>
    <row r="18" spans="2:10" ht="12" thickBot="1" x14ac:dyDescent="0.3">
      <c r="B18" s="57"/>
      <c r="C18" s="58"/>
      <c r="D18" s="58"/>
      <c r="E18" s="58"/>
      <c r="F18" s="58"/>
      <c r="G18" s="59"/>
    </row>
    <row r="19" spans="2:10" ht="18.5" thickBot="1" x14ac:dyDescent="0.3">
      <c r="B19" s="25" t="s">
        <v>2</v>
      </c>
      <c r="C19" s="79" t="s">
        <v>99</v>
      </c>
      <c r="D19" s="80" t="s">
        <v>3</v>
      </c>
      <c r="E19" s="80" t="s">
        <v>4</v>
      </c>
      <c r="F19" s="81" t="s">
        <v>100</v>
      </c>
      <c r="G19" s="9" t="s">
        <v>5</v>
      </c>
      <c r="H19" s="26" t="s">
        <v>6</v>
      </c>
      <c r="I19" s="26" t="s">
        <v>118</v>
      </c>
      <c r="J19" s="27" t="s">
        <v>71</v>
      </c>
    </row>
    <row r="20" spans="2:10" ht="12.5" x14ac:dyDescent="0.25">
      <c r="B20" s="46" t="s">
        <v>7</v>
      </c>
      <c r="C20" s="47">
        <v>0</v>
      </c>
      <c r="D20" s="78"/>
      <c r="E20" s="78"/>
      <c r="F20" s="78"/>
      <c r="G20" s="29">
        <f>+C20+D20-E20+F20</f>
        <v>0</v>
      </c>
      <c r="H20" s="54"/>
      <c r="I20" s="28"/>
      <c r="J20" s="29">
        <f>+G20</f>
        <v>0</v>
      </c>
    </row>
    <row r="21" spans="2:10" ht="12.5" x14ac:dyDescent="0.25">
      <c r="B21" s="45" t="s">
        <v>8</v>
      </c>
      <c r="C21" s="22">
        <v>550000</v>
      </c>
      <c r="D21" s="22"/>
      <c r="E21" s="22"/>
      <c r="F21" s="22"/>
      <c r="G21" s="30">
        <f>+C21+D21-E21+F21</f>
        <v>550000</v>
      </c>
      <c r="H21" s="55">
        <v>0</v>
      </c>
      <c r="I21" s="6">
        <v>99999</v>
      </c>
      <c r="J21" s="30">
        <f>+H21+I21</f>
        <v>99999</v>
      </c>
    </row>
    <row r="22" spans="2:10" ht="12.5" x14ac:dyDescent="0.25">
      <c r="B22" s="45" t="s">
        <v>124</v>
      </c>
      <c r="C22" s="22"/>
      <c r="D22" s="22"/>
      <c r="E22" s="22"/>
      <c r="F22" s="22">
        <v>8500</v>
      </c>
      <c r="G22" s="30">
        <f t="shared" ref="G22:G33" si="0">+C22+D22-E22+F22</f>
        <v>8500</v>
      </c>
      <c r="H22" s="55"/>
      <c r="I22" s="6"/>
      <c r="J22" s="30">
        <f t="shared" ref="J22:J32" si="1">+H22+I22</f>
        <v>0</v>
      </c>
    </row>
    <row r="23" spans="2:10" ht="25" x14ac:dyDescent="0.25">
      <c r="B23" s="45" t="s">
        <v>112</v>
      </c>
      <c r="C23" s="22"/>
      <c r="D23" s="22"/>
      <c r="E23" s="22"/>
      <c r="F23" s="22">
        <v>87561.88</v>
      </c>
      <c r="G23" s="30">
        <f t="shared" si="0"/>
        <v>87561.88</v>
      </c>
      <c r="H23" s="55"/>
      <c r="I23" s="6"/>
      <c r="J23" s="30">
        <f t="shared" si="1"/>
        <v>0</v>
      </c>
    </row>
    <row r="24" spans="2:10" ht="12.5" x14ac:dyDescent="0.25">
      <c r="B24" s="45" t="s">
        <v>143</v>
      </c>
      <c r="C24" s="22"/>
      <c r="D24" s="6"/>
      <c r="E24" s="6"/>
      <c r="F24" s="6">
        <v>245678.01</v>
      </c>
      <c r="G24" s="30">
        <f t="shared" si="0"/>
        <v>245678.01</v>
      </c>
      <c r="H24" s="55"/>
      <c r="I24" s="6"/>
      <c r="J24" s="30"/>
    </row>
    <row r="25" spans="2:10" ht="25" x14ac:dyDescent="0.25">
      <c r="B25" s="45" t="s">
        <v>9</v>
      </c>
      <c r="C25" s="6"/>
      <c r="D25" s="6"/>
      <c r="E25" s="6"/>
      <c r="F25" s="6">
        <v>172320</v>
      </c>
      <c r="G25" s="30">
        <f t="shared" si="0"/>
        <v>172320</v>
      </c>
      <c r="H25" s="55"/>
      <c r="I25" s="6">
        <v>10119.98</v>
      </c>
      <c r="J25" s="30">
        <f>+H25+I25</f>
        <v>10119.98</v>
      </c>
    </row>
    <row r="26" spans="2:10" ht="25" x14ac:dyDescent="0.25">
      <c r="B26" s="45" t="s">
        <v>125</v>
      </c>
      <c r="C26" s="6"/>
      <c r="D26" s="6"/>
      <c r="E26" s="6"/>
      <c r="F26" s="6"/>
      <c r="G26" s="30">
        <f t="shared" si="0"/>
        <v>0</v>
      </c>
      <c r="H26" s="55"/>
      <c r="I26" s="6"/>
      <c r="J26" s="30">
        <f t="shared" si="1"/>
        <v>0</v>
      </c>
    </row>
    <row r="27" spans="2:10" ht="25" x14ac:dyDescent="0.25">
      <c r="B27" s="45" t="s">
        <v>137</v>
      </c>
      <c r="C27" s="22"/>
      <c r="D27" s="22"/>
      <c r="E27" s="22"/>
      <c r="F27" s="22">
        <v>9778.83</v>
      </c>
      <c r="G27" s="30">
        <f t="shared" si="0"/>
        <v>9778.83</v>
      </c>
      <c r="H27" s="55"/>
      <c r="I27" s="23"/>
      <c r="J27" s="30">
        <f t="shared" si="1"/>
        <v>0</v>
      </c>
    </row>
    <row r="28" spans="2:10" ht="25" x14ac:dyDescent="0.25">
      <c r="B28" s="45" t="s">
        <v>138</v>
      </c>
      <c r="C28" s="22"/>
      <c r="D28" s="22"/>
      <c r="E28" s="22"/>
      <c r="F28" s="22">
        <v>420174</v>
      </c>
      <c r="G28" s="30">
        <f t="shared" si="0"/>
        <v>420174</v>
      </c>
      <c r="H28" s="55"/>
      <c r="I28" s="6"/>
      <c r="J28" s="30">
        <f t="shared" si="1"/>
        <v>0</v>
      </c>
    </row>
    <row r="29" spans="2:10" ht="12.5" x14ac:dyDescent="0.25">
      <c r="B29" s="45" t="s">
        <v>10</v>
      </c>
      <c r="C29" s="6"/>
      <c r="D29" s="24"/>
      <c r="E29" s="24"/>
      <c r="F29" s="24"/>
      <c r="G29" s="30">
        <f t="shared" si="0"/>
        <v>0</v>
      </c>
      <c r="H29" s="55"/>
      <c r="I29" s="6">
        <v>0</v>
      </c>
      <c r="J29" s="30">
        <f t="shared" si="1"/>
        <v>0</v>
      </c>
    </row>
    <row r="30" spans="2:10" ht="25" x14ac:dyDescent="0.25">
      <c r="B30" s="45" t="s">
        <v>101</v>
      </c>
      <c r="C30" s="6"/>
      <c r="D30" s="6"/>
      <c r="E30" s="6"/>
      <c r="F30" s="6"/>
      <c r="G30" s="30">
        <f t="shared" si="0"/>
        <v>0</v>
      </c>
      <c r="H30" s="55">
        <v>0</v>
      </c>
      <c r="I30" s="6">
        <v>0</v>
      </c>
      <c r="J30" s="30">
        <f t="shared" si="1"/>
        <v>0</v>
      </c>
    </row>
    <row r="31" spans="2:10" ht="25" x14ac:dyDescent="0.25">
      <c r="B31" s="45" t="s">
        <v>11</v>
      </c>
      <c r="C31" s="6"/>
      <c r="D31" s="6"/>
      <c r="E31" s="6"/>
      <c r="F31" s="6"/>
      <c r="G31" s="30">
        <f t="shared" si="0"/>
        <v>0</v>
      </c>
      <c r="H31" s="55">
        <v>0</v>
      </c>
      <c r="I31" s="6">
        <v>8336.14</v>
      </c>
      <c r="J31" s="30">
        <f t="shared" si="1"/>
        <v>8336.14</v>
      </c>
    </row>
    <row r="32" spans="2:10" ht="12.5" x14ac:dyDescent="0.25">
      <c r="B32" s="45" t="s">
        <v>113</v>
      </c>
      <c r="C32" s="6"/>
      <c r="D32" s="6"/>
      <c r="E32" s="6"/>
      <c r="F32" s="6"/>
      <c r="G32" s="30">
        <f t="shared" si="0"/>
        <v>0</v>
      </c>
      <c r="H32" s="55"/>
      <c r="I32" s="6"/>
      <c r="J32" s="30">
        <f t="shared" si="1"/>
        <v>0</v>
      </c>
    </row>
    <row r="33" spans="2:10" ht="12.5" x14ac:dyDescent="0.25">
      <c r="B33" s="45" t="s">
        <v>102</v>
      </c>
      <c r="C33" s="6"/>
      <c r="D33" s="6"/>
      <c r="E33" s="6"/>
      <c r="F33" s="6"/>
      <c r="G33" s="30">
        <f t="shared" si="0"/>
        <v>0</v>
      </c>
      <c r="H33" s="77"/>
      <c r="I33" s="75"/>
      <c r="J33" s="76"/>
    </row>
    <row r="34" spans="2:10" ht="13" thickBot="1" x14ac:dyDescent="0.3">
      <c r="B34" s="60" t="s">
        <v>12</v>
      </c>
      <c r="C34" s="31">
        <f t="shared" ref="C34" si="2">SUM(C20:C32)</f>
        <v>550000</v>
      </c>
      <c r="D34" s="31">
        <f t="shared" ref="D34:I34" si="3">SUM(D20:D32)</f>
        <v>0</v>
      </c>
      <c r="E34" s="31">
        <f t="shared" si="3"/>
        <v>0</v>
      </c>
      <c r="F34" s="31">
        <f t="shared" si="3"/>
        <v>944012.72</v>
      </c>
      <c r="G34" s="32">
        <f t="shared" si="3"/>
        <v>1494012.7200000002</v>
      </c>
      <c r="H34" s="56">
        <f t="shared" si="3"/>
        <v>0</v>
      </c>
      <c r="I34" s="31">
        <f t="shared" si="3"/>
        <v>118455.12</v>
      </c>
      <c r="J34" s="32">
        <f>SUM(J21:J32)</f>
        <v>118455.12</v>
      </c>
    </row>
    <row r="35" spans="2:10" ht="12.5" x14ac:dyDescent="0.25">
      <c r="B35" s="8"/>
      <c r="C35" s="13"/>
      <c r="D35" s="13"/>
      <c r="E35" s="13"/>
      <c r="F35" s="13"/>
      <c r="G35" s="13"/>
      <c r="H35" s="13"/>
      <c r="I35" s="13"/>
      <c r="J35" s="13"/>
    </row>
    <row r="36" spans="2:10" ht="12.5" x14ac:dyDescent="0.25">
      <c r="B36" s="8"/>
      <c r="C36" s="13"/>
      <c r="D36" s="13"/>
      <c r="E36" s="13"/>
      <c r="F36" s="13"/>
      <c r="G36" s="13"/>
    </row>
    <row r="37" spans="2:10" ht="12.5" x14ac:dyDescent="0.25">
      <c r="B37" s="8"/>
      <c r="C37" s="13"/>
      <c r="D37" s="13"/>
      <c r="E37" s="13"/>
      <c r="F37" s="13"/>
      <c r="G37" s="13"/>
    </row>
    <row r="38" spans="2:10" x14ac:dyDescent="0.25">
      <c r="B38" s="102"/>
      <c r="C38" s="102"/>
      <c r="D38" s="102"/>
      <c r="E38" s="102"/>
      <c r="F38" s="102"/>
      <c r="G38" s="102"/>
    </row>
    <row r="39" spans="2:10" x14ac:dyDescent="0.25">
      <c r="B39" s="102"/>
      <c r="C39" s="102"/>
      <c r="D39" s="102"/>
      <c r="E39" s="102"/>
      <c r="F39" s="102"/>
      <c r="G39" s="102"/>
    </row>
    <row r="40" spans="2:10" x14ac:dyDescent="0.25">
      <c r="B40" s="102"/>
      <c r="C40" s="102"/>
      <c r="D40" s="102"/>
      <c r="E40" s="102"/>
      <c r="F40" s="102"/>
      <c r="G40" s="102"/>
    </row>
    <row r="41" spans="2:10" x14ac:dyDescent="0.25">
      <c r="B41" s="102"/>
      <c r="C41" s="102"/>
      <c r="D41" s="102"/>
      <c r="E41" s="102"/>
      <c r="F41" s="102"/>
      <c r="G41" s="102"/>
    </row>
    <row r="42" spans="2:10" x14ac:dyDescent="0.25">
      <c r="B42" s="102"/>
      <c r="C42" s="102"/>
      <c r="D42" s="102"/>
      <c r="E42" s="102"/>
      <c r="F42" s="102"/>
      <c r="G42" s="102"/>
    </row>
    <row r="43" spans="2:10" x14ac:dyDescent="0.25">
      <c r="B43" s="102"/>
      <c r="C43" s="102"/>
      <c r="D43" s="102"/>
      <c r="E43" s="102"/>
      <c r="F43" s="102"/>
      <c r="G43" s="102"/>
    </row>
    <row r="44" spans="2:10" x14ac:dyDescent="0.25">
      <c r="B44" s="102" t="s">
        <v>122</v>
      </c>
      <c r="C44" s="102"/>
      <c r="D44" s="102"/>
      <c r="E44" s="102"/>
      <c r="F44" s="102"/>
      <c r="G44" s="102"/>
      <c r="H44" s="3"/>
      <c r="I44" s="3"/>
      <c r="J44" s="3"/>
    </row>
    <row r="45" spans="2:10" x14ac:dyDescent="0.25">
      <c r="B45" s="102" t="s">
        <v>120</v>
      </c>
      <c r="C45" s="102"/>
      <c r="D45" s="102"/>
      <c r="E45" s="102"/>
      <c r="F45" s="102"/>
      <c r="G45" s="102"/>
      <c r="H45" s="3"/>
      <c r="I45" s="3"/>
      <c r="J45" s="3"/>
    </row>
    <row r="46" spans="2:10" x14ac:dyDescent="0.25">
      <c r="B46" s="102" t="s">
        <v>121</v>
      </c>
      <c r="C46" s="102"/>
      <c r="D46" s="102"/>
      <c r="E46" s="102"/>
      <c r="F46" s="102"/>
      <c r="G46" s="102"/>
      <c r="H46" s="3"/>
      <c r="I46" s="3"/>
      <c r="J46" s="3"/>
    </row>
    <row r="47" spans="2:10" x14ac:dyDescent="0.25">
      <c r="B47" s="102" t="str">
        <f>+B10</f>
        <v>(502) 2223-9500 EXT 252</v>
      </c>
      <c r="C47" s="102"/>
      <c r="D47" s="102"/>
      <c r="E47" s="102"/>
      <c r="F47" s="102"/>
      <c r="G47" s="102"/>
      <c r="H47" s="3"/>
      <c r="I47" s="3"/>
      <c r="J47" s="3"/>
    </row>
    <row r="48" spans="2:10" x14ac:dyDescent="0.25">
      <c r="B48" s="102" t="str">
        <f>+B11</f>
        <v>ENCARGADO ACCESO A LA INFORMACION PUBLICA  : HENRY ANDRE VASQUEZ RAFAEL</v>
      </c>
      <c r="C48" s="102"/>
      <c r="D48" s="102"/>
      <c r="E48" s="102"/>
      <c r="F48" s="102"/>
      <c r="G48" s="102"/>
      <c r="H48" s="3"/>
      <c r="I48" s="3"/>
      <c r="J48" s="3"/>
    </row>
    <row r="49" spans="1:10" x14ac:dyDescent="0.25">
      <c r="B49" s="102" t="s">
        <v>126</v>
      </c>
      <c r="C49" s="102"/>
      <c r="D49" s="102"/>
      <c r="E49" s="102"/>
      <c r="F49" s="102"/>
      <c r="G49" s="102"/>
      <c r="H49" s="3"/>
      <c r="I49" s="3"/>
      <c r="J49" s="3"/>
    </row>
    <row r="50" spans="1:10" x14ac:dyDescent="0.25">
      <c r="B50" s="102" t="str">
        <f>+B13</f>
        <v>FECHA ACTUALIZADA: MARZO 2025</v>
      </c>
      <c r="C50" s="102"/>
      <c r="D50" s="102"/>
      <c r="E50" s="102"/>
      <c r="F50" s="102"/>
      <c r="G50" s="102"/>
      <c r="H50" s="3"/>
      <c r="I50" s="3"/>
      <c r="J50" s="3"/>
    </row>
    <row r="51" spans="1:10" x14ac:dyDescent="0.25">
      <c r="B51" s="102" t="s">
        <v>129</v>
      </c>
      <c r="C51" s="102"/>
      <c r="D51" s="102"/>
      <c r="E51" s="102"/>
      <c r="F51" s="102"/>
      <c r="G51" s="102"/>
    </row>
    <row r="52" spans="1:10" x14ac:dyDescent="0.25">
      <c r="B52" s="1"/>
      <c r="C52" s="4"/>
      <c r="D52" s="7"/>
      <c r="E52" s="7"/>
      <c r="F52" s="7"/>
      <c r="G52" s="7"/>
    </row>
    <row r="53" spans="1:10" ht="12" thickBot="1" x14ac:dyDescent="0.3">
      <c r="B53" s="108"/>
      <c r="C53" s="108"/>
      <c r="D53" s="108"/>
      <c r="E53" s="108"/>
      <c r="F53" s="108"/>
      <c r="G53" s="7"/>
    </row>
    <row r="54" spans="1:10" ht="12" thickBot="1" x14ac:dyDescent="0.3">
      <c r="B54" s="103" t="s">
        <v>13</v>
      </c>
      <c r="C54" s="104"/>
      <c r="D54" s="105" t="s">
        <v>1</v>
      </c>
      <c r="E54" s="106"/>
      <c r="F54" s="107"/>
      <c r="G54" s="7"/>
    </row>
    <row r="55" spans="1:10" ht="18.5" thickBot="1" x14ac:dyDescent="0.3">
      <c r="A55" s="10"/>
      <c r="B55" s="61" t="s">
        <v>2</v>
      </c>
      <c r="C55" s="43" t="s">
        <v>99</v>
      </c>
      <c r="D55" s="11" t="s">
        <v>3</v>
      </c>
      <c r="E55" s="12" t="s">
        <v>4</v>
      </c>
      <c r="F55" s="50" t="s">
        <v>100</v>
      </c>
      <c r="G55" s="12" t="s">
        <v>5</v>
      </c>
    </row>
    <row r="56" spans="1:10" x14ac:dyDescent="0.25">
      <c r="A56" s="62">
        <v>0</v>
      </c>
      <c r="B56" s="63" t="s">
        <v>14</v>
      </c>
      <c r="C56" s="51"/>
      <c r="D56" s="51"/>
      <c r="E56" s="51"/>
      <c r="F56" s="51"/>
      <c r="G56" s="52"/>
    </row>
    <row r="57" spans="1:10" x14ac:dyDescent="0.25">
      <c r="A57" s="64">
        <v>11</v>
      </c>
      <c r="B57" s="65" t="s">
        <v>15</v>
      </c>
      <c r="C57" s="66">
        <v>88953.55</v>
      </c>
      <c r="D57" s="5"/>
      <c r="E57" s="5"/>
      <c r="F57" s="5"/>
      <c r="G57" s="53">
        <f>+C57+D57-E57+F57</f>
        <v>88953.55</v>
      </c>
    </row>
    <row r="58" spans="1:10" ht="20.5" x14ac:dyDescent="0.25">
      <c r="A58" s="64">
        <v>15</v>
      </c>
      <c r="B58" s="65" t="s">
        <v>16</v>
      </c>
      <c r="C58" s="66">
        <v>5750</v>
      </c>
      <c r="D58" s="5"/>
      <c r="E58" s="5"/>
      <c r="F58" s="5"/>
      <c r="G58" s="53">
        <f t="shared" ref="G58:G121" si="4">+C58+D58-E58+F58</f>
        <v>5750</v>
      </c>
    </row>
    <row r="59" spans="1:10" x14ac:dyDescent="0.25">
      <c r="A59" s="64">
        <v>22</v>
      </c>
      <c r="B59" s="65" t="s">
        <v>17</v>
      </c>
      <c r="C59" s="66"/>
      <c r="D59" s="5"/>
      <c r="E59" s="5"/>
      <c r="F59" s="5"/>
      <c r="G59" s="53">
        <f t="shared" si="4"/>
        <v>0</v>
      </c>
    </row>
    <row r="60" spans="1:10" ht="20.5" x14ac:dyDescent="0.25">
      <c r="A60" s="64">
        <v>27</v>
      </c>
      <c r="B60" s="65" t="s">
        <v>18</v>
      </c>
      <c r="C60" s="66"/>
      <c r="D60" s="5"/>
      <c r="E60" s="5"/>
      <c r="F60" s="5"/>
      <c r="G60" s="53">
        <f t="shared" si="4"/>
        <v>0</v>
      </c>
    </row>
    <row r="61" spans="1:10" x14ac:dyDescent="0.25">
      <c r="A61" s="64">
        <v>51</v>
      </c>
      <c r="B61" s="65" t="s">
        <v>19</v>
      </c>
      <c r="C61" s="66">
        <v>9491.4</v>
      </c>
      <c r="D61" s="5"/>
      <c r="E61" s="5"/>
      <c r="F61" s="5"/>
      <c r="G61" s="53">
        <f t="shared" si="4"/>
        <v>9491.4</v>
      </c>
    </row>
    <row r="62" spans="1:10" x14ac:dyDescent="0.25">
      <c r="A62" s="64">
        <v>61</v>
      </c>
      <c r="B62" s="65" t="s">
        <v>20</v>
      </c>
      <c r="C62" s="66"/>
      <c r="D62" s="5"/>
      <c r="E62" s="5"/>
      <c r="F62" s="5">
        <v>117420</v>
      </c>
      <c r="G62" s="53">
        <f t="shared" si="4"/>
        <v>117420</v>
      </c>
    </row>
    <row r="63" spans="1:10" x14ac:dyDescent="0.25">
      <c r="A63" s="64">
        <v>63</v>
      </c>
      <c r="B63" s="65" t="s">
        <v>131</v>
      </c>
      <c r="C63" s="66">
        <v>60000</v>
      </c>
      <c r="D63" s="5"/>
      <c r="E63" s="5"/>
      <c r="F63" s="5">
        <v>54000</v>
      </c>
      <c r="G63" s="53">
        <f t="shared" si="4"/>
        <v>114000</v>
      </c>
    </row>
    <row r="64" spans="1:10" x14ac:dyDescent="0.25">
      <c r="A64" s="64" t="s">
        <v>73</v>
      </c>
      <c r="B64" s="65" t="s">
        <v>21</v>
      </c>
      <c r="C64" s="66">
        <v>3400</v>
      </c>
      <c r="D64" s="5"/>
      <c r="E64" s="5"/>
      <c r="F64" s="5">
        <v>3991</v>
      </c>
      <c r="G64" s="53">
        <f t="shared" si="4"/>
        <v>7391</v>
      </c>
    </row>
    <row r="65" spans="1:7" x14ac:dyDescent="0.25">
      <c r="A65" s="64">
        <v>72</v>
      </c>
      <c r="B65" s="65" t="s">
        <v>22</v>
      </c>
      <c r="C65" s="66">
        <v>3400</v>
      </c>
      <c r="D65" s="5"/>
      <c r="E65" s="5"/>
      <c r="F65" s="5">
        <f>124+3991</f>
        <v>4115</v>
      </c>
      <c r="G65" s="53">
        <f t="shared" si="4"/>
        <v>7515</v>
      </c>
    </row>
    <row r="66" spans="1:7" x14ac:dyDescent="0.25">
      <c r="A66" s="67" t="s">
        <v>74</v>
      </c>
      <c r="B66" s="65" t="s">
        <v>23</v>
      </c>
      <c r="C66" s="66"/>
      <c r="D66" s="5"/>
      <c r="E66" s="5"/>
      <c r="F66" s="5">
        <v>1700</v>
      </c>
      <c r="G66" s="53">
        <f t="shared" si="4"/>
        <v>1700</v>
      </c>
    </row>
    <row r="67" spans="1:7" x14ac:dyDescent="0.25">
      <c r="A67" s="68" t="s">
        <v>75</v>
      </c>
      <c r="B67" s="69" t="s">
        <v>24</v>
      </c>
      <c r="C67" s="5"/>
      <c r="D67" s="5"/>
      <c r="E67" s="5"/>
      <c r="F67" s="5"/>
      <c r="G67" s="53">
        <f t="shared" si="4"/>
        <v>0</v>
      </c>
    </row>
    <row r="68" spans="1:7" x14ac:dyDescent="0.25">
      <c r="A68" s="64">
        <v>111</v>
      </c>
      <c r="B68" s="65" t="s">
        <v>25</v>
      </c>
      <c r="C68" s="5">
        <v>1000</v>
      </c>
      <c r="D68" s="5"/>
      <c r="E68" s="5"/>
      <c r="F68" s="5"/>
      <c r="G68" s="53">
        <f t="shared" si="4"/>
        <v>1000</v>
      </c>
    </row>
    <row r="69" spans="1:7" x14ac:dyDescent="0.25">
      <c r="A69" s="64">
        <v>112</v>
      </c>
      <c r="B69" s="65" t="s">
        <v>26</v>
      </c>
      <c r="C69" s="5"/>
      <c r="D69" s="5"/>
      <c r="E69" s="5"/>
      <c r="F69" s="5"/>
      <c r="G69" s="53">
        <f t="shared" si="4"/>
        <v>0</v>
      </c>
    </row>
    <row r="70" spans="1:7" x14ac:dyDescent="0.25">
      <c r="A70" s="64">
        <v>113</v>
      </c>
      <c r="B70" s="65" t="s">
        <v>27</v>
      </c>
      <c r="C70" s="5">
        <v>1500</v>
      </c>
      <c r="D70" s="5"/>
      <c r="E70" s="5"/>
      <c r="F70" s="5"/>
      <c r="G70" s="53">
        <f t="shared" si="4"/>
        <v>1500</v>
      </c>
    </row>
    <row r="71" spans="1:7" x14ac:dyDescent="0.25">
      <c r="A71" s="64">
        <v>114</v>
      </c>
      <c r="B71" s="65" t="s">
        <v>28</v>
      </c>
      <c r="C71" s="5"/>
      <c r="D71" s="5"/>
      <c r="E71" s="5"/>
      <c r="F71" s="5"/>
      <c r="G71" s="53">
        <f t="shared" si="4"/>
        <v>0</v>
      </c>
    </row>
    <row r="72" spans="1:7" ht="20.5" x14ac:dyDescent="0.25">
      <c r="A72" s="64">
        <v>115</v>
      </c>
      <c r="B72" s="65" t="s">
        <v>29</v>
      </c>
      <c r="C72" s="5">
        <v>600</v>
      </c>
      <c r="D72" s="5"/>
      <c r="E72" s="5"/>
      <c r="F72" s="5"/>
      <c r="G72" s="53">
        <f t="shared" si="4"/>
        <v>600</v>
      </c>
    </row>
    <row r="73" spans="1:7" x14ac:dyDescent="0.25">
      <c r="A73" s="64">
        <v>121</v>
      </c>
      <c r="B73" s="65" t="s">
        <v>30</v>
      </c>
      <c r="C73" s="5"/>
      <c r="D73" s="5"/>
      <c r="E73" s="5"/>
      <c r="F73" s="5">
        <v>2100</v>
      </c>
      <c r="G73" s="53">
        <f t="shared" si="4"/>
        <v>2100</v>
      </c>
    </row>
    <row r="74" spans="1:7" x14ac:dyDescent="0.25">
      <c r="A74" s="64">
        <v>122</v>
      </c>
      <c r="B74" s="65" t="s">
        <v>111</v>
      </c>
      <c r="C74" s="5"/>
      <c r="D74" s="5"/>
      <c r="E74" s="5"/>
      <c r="F74" s="5"/>
      <c r="G74" s="53">
        <f t="shared" si="4"/>
        <v>0</v>
      </c>
    </row>
    <row r="75" spans="1:7" x14ac:dyDescent="0.25">
      <c r="A75" s="49">
        <v>131</v>
      </c>
      <c r="B75" s="41" t="s">
        <v>31</v>
      </c>
      <c r="C75" s="19"/>
      <c r="D75" s="19"/>
      <c r="E75" s="19"/>
      <c r="F75" s="19">
        <f>29837.5+6767.38+59675+6777.38</f>
        <v>103057.26000000001</v>
      </c>
      <c r="G75" s="53">
        <f t="shared" si="4"/>
        <v>103057.26000000001</v>
      </c>
    </row>
    <row r="76" spans="1:7" x14ac:dyDescent="0.25">
      <c r="A76" s="64" t="s">
        <v>76</v>
      </c>
      <c r="B76" s="65" t="s">
        <v>32</v>
      </c>
      <c r="C76" s="5">
        <v>8500</v>
      </c>
      <c r="D76" s="5"/>
      <c r="E76" s="5"/>
      <c r="F76" s="5">
        <f>15500+60752.025+33771.25+98286.22</f>
        <v>208309.495</v>
      </c>
      <c r="G76" s="53">
        <f t="shared" si="4"/>
        <v>216809.495</v>
      </c>
    </row>
    <row r="77" spans="1:7" x14ac:dyDescent="0.25">
      <c r="A77" s="64" t="s">
        <v>77</v>
      </c>
      <c r="B77" s="65" t="s">
        <v>33</v>
      </c>
      <c r="C77" s="5">
        <v>20800</v>
      </c>
      <c r="D77" s="5"/>
      <c r="E77" s="5"/>
      <c r="F77" s="5">
        <v>5200</v>
      </c>
      <c r="G77" s="53">
        <f t="shared" si="4"/>
        <v>26000</v>
      </c>
    </row>
    <row r="78" spans="1:7" ht="20.5" x14ac:dyDescent="0.25">
      <c r="A78" s="64">
        <v>151</v>
      </c>
      <c r="B78" s="65" t="s">
        <v>34</v>
      </c>
      <c r="C78" s="5"/>
      <c r="D78" s="5"/>
      <c r="E78" s="5"/>
      <c r="F78" s="5"/>
      <c r="G78" s="53">
        <f t="shared" si="4"/>
        <v>0</v>
      </c>
    </row>
    <row r="79" spans="1:7" ht="20.5" x14ac:dyDescent="0.25">
      <c r="A79" s="64">
        <v>152</v>
      </c>
      <c r="B79" s="65" t="s">
        <v>35</v>
      </c>
      <c r="C79" s="5"/>
      <c r="D79" s="5"/>
      <c r="E79" s="5"/>
      <c r="F79" s="5"/>
      <c r="G79" s="53">
        <f t="shared" si="4"/>
        <v>0</v>
      </c>
    </row>
    <row r="80" spans="1:7" ht="20.5" x14ac:dyDescent="0.25">
      <c r="A80" s="64">
        <v>153</v>
      </c>
      <c r="B80" s="65" t="s">
        <v>36</v>
      </c>
      <c r="C80" s="5">
        <v>40320</v>
      </c>
      <c r="D80" s="5"/>
      <c r="E80" s="5"/>
      <c r="F80" s="5"/>
      <c r="G80" s="53">
        <f t="shared" si="4"/>
        <v>40320</v>
      </c>
    </row>
    <row r="81" spans="1:7" ht="20.5" x14ac:dyDescent="0.25">
      <c r="A81" s="64">
        <v>155</v>
      </c>
      <c r="B81" s="65" t="s">
        <v>37</v>
      </c>
      <c r="C81" s="5"/>
      <c r="D81" s="5"/>
      <c r="E81" s="5"/>
      <c r="F81" s="5"/>
      <c r="G81" s="53">
        <f t="shared" si="4"/>
        <v>0</v>
      </c>
    </row>
    <row r="82" spans="1:7" ht="20.5" x14ac:dyDescent="0.25">
      <c r="A82" s="64">
        <v>156</v>
      </c>
      <c r="B82" s="65" t="s">
        <v>128</v>
      </c>
      <c r="C82" s="5"/>
      <c r="D82" s="5"/>
      <c r="E82" s="5"/>
      <c r="F82" s="5"/>
      <c r="G82" s="53">
        <f t="shared" si="4"/>
        <v>0</v>
      </c>
    </row>
    <row r="83" spans="1:7" ht="20.5" x14ac:dyDescent="0.25">
      <c r="A83" s="64">
        <v>161</v>
      </c>
      <c r="B83" s="65" t="s">
        <v>78</v>
      </c>
      <c r="C83" s="5"/>
      <c r="D83" s="5"/>
      <c r="E83" s="5"/>
      <c r="F83" s="5"/>
      <c r="G83" s="53">
        <f t="shared" si="4"/>
        <v>0</v>
      </c>
    </row>
    <row r="84" spans="1:7" ht="20.5" x14ac:dyDescent="0.25">
      <c r="A84" s="64">
        <v>164</v>
      </c>
      <c r="B84" s="65" t="s">
        <v>38</v>
      </c>
      <c r="C84" s="5"/>
      <c r="D84" s="5"/>
      <c r="E84" s="5"/>
      <c r="F84" s="5"/>
      <c r="G84" s="53">
        <f t="shared" si="4"/>
        <v>0</v>
      </c>
    </row>
    <row r="85" spans="1:7" ht="20.5" x14ac:dyDescent="0.25">
      <c r="A85" s="64" t="s">
        <v>79</v>
      </c>
      <c r="B85" s="65" t="s">
        <v>39</v>
      </c>
      <c r="C85" s="5"/>
      <c r="D85" s="5"/>
      <c r="E85" s="5"/>
      <c r="F85" s="5"/>
      <c r="G85" s="53">
        <f t="shared" si="4"/>
        <v>0</v>
      </c>
    </row>
    <row r="86" spans="1:7" ht="20.5" x14ac:dyDescent="0.25">
      <c r="A86" s="64">
        <v>169</v>
      </c>
      <c r="B86" s="65" t="s">
        <v>80</v>
      </c>
      <c r="C86" s="5"/>
      <c r="D86" s="5"/>
      <c r="E86" s="5"/>
      <c r="F86" s="5"/>
      <c r="G86" s="53">
        <f t="shared" si="4"/>
        <v>0</v>
      </c>
    </row>
    <row r="87" spans="1:7" x14ac:dyDescent="0.25">
      <c r="A87" s="64">
        <v>182</v>
      </c>
      <c r="B87" s="65" t="s">
        <v>81</v>
      </c>
      <c r="C87" s="5"/>
      <c r="D87" s="5"/>
      <c r="E87" s="5"/>
      <c r="F87" s="5"/>
      <c r="G87" s="53">
        <f t="shared" si="4"/>
        <v>0</v>
      </c>
    </row>
    <row r="88" spans="1:7" x14ac:dyDescent="0.25">
      <c r="A88" s="64">
        <v>183</v>
      </c>
      <c r="B88" s="65" t="s">
        <v>40</v>
      </c>
      <c r="C88" s="5"/>
      <c r="D88" s="5"/>
      <c r="E88" s="5"/>
      <c r="F88" s="5"/>
      <c r="G88" s="53">
        <f t="shared" si="4"/>
        <v>0</v>
      </c>
    </row>
    <row r="89" spans="1:7" x14ac:dyDescent="0.25">
      <c r="A89" s="64">
        <v>185</v>
      </c>
      <c r="B89" s="65" t="s">
        <v>41</v>
      </c>
      <c r="C89" s="5"/>
      <c r="D89" s="5"/>
      <c r="E89" s="5"/>
      <c r="F89" s="5"/>
      <c r="G89" s="53">
        <f t="shared" si="4"/>
        <v>0</v>
      </c>
    </row>
    <row r="90" spans="1:7" ht="20.5" x14ac:dyDescent="0.25">
      <c r="A90" s="64">
        <v>186</v>
      </c>
      <c r="B90" s="65" t="s">
        <v>42</v>
      </c>
      <c r="C90" s="5">
        <v>24320</v>
      </c>
      <c r="D90" s="5"/>
      <c r="E90" s="5"/>
      <c r="F90" s="5">
        <f>25500+7000</f>
        <v>32500</v>
      </c>
      <c r="G90" s="53">
        <f t="shared" si="4"/>
        <v>56820</v>
      </c>
    </row>
    <row r="91" spans="1:7" ht="20.5" x14ac:dyDescent="0.25">
      <c r="A91" s="64">
        <v>187</v>
      </c>
      <c r="B91" s="65" t="s">
        <v>132</v>
      </c>
      <c r="C91" s="5"/>
      <c r="D91" s="5"/>
      <c r="E91" s="5"/>
      <c r="F91" s="5"/>
      <c r="G91" s="53">
        <f t="shared" si="4"/>
        <v>0</v>
      </c>
    </row>
    <row r="92" spans="1:7" x14ac:dyDescent="0.25">
      <c r="A92" s="64">
        <v>189</v>
      </c>
      <c r="B92" s="65" t="s">
        <v>43</v>
      </c>
      <c r="C92" s="5">
        <v>93234.94</v>
      </c>
      <c r="D92" s="5"/>
      <c r="E92" s="5"/>
      <c r="F92" s="5">
        <f>31000+10500</f>
        <v>41500</v>
      </c>
      <c r="G92" s="53">
        <f t="shared" si="4"/>
        <v>134734.94</v>
      </c>
    </row>
    <row r="93" spans="1:7" ht="20.5" x14ac:dyDescent="0.25">
      <c r="A93" s="64">
        <v>191</v>
      </c>
      <c r="B93" s="65" t="s">
        <v>82</v>
      </c>
      <c r="C93" s="5">
        <v>2400</v>
      </c>
      <c r="D93" s="5"/>
      <c r="E93" s="5"/>
      <c r="F93" s="5">
        <f>1627.5+2929.5</f>
        <v>4557</v>
      </c>
      <c r="G93" s="53">
        <f t="shared" si="4"/>
        <v>6957</v>
      </c>
    </row>
    <row r="94" spans="1:7" ht="20.5" x14ac:dyDescent="0.25">
      <c r="A94" s="64" t="s">
        <v>83</v>
      </c>
      <c r="B94" s="65" t="s">
        <v>84</v>
      </c>
      <c r="C94" s="5"/>
      <c r="D94" s="5"/>
      <c r="E94" s="5"/>
      <c r="F94" s="5"/>
      <c r="G94" s="53">
        <f t="shared" si="4"/>
        <v>0</v>
      </c>
    </row>
    <row r="95" spans="1:7" x14ac:dyDescent="0.25">
      <c r="A95" s="64">
        <f>195</f>
        <v>195</v>
      </c>
      <c r="B95" s="65" t="s">
        <v>85</v>
      </c>
      <c r="C95" s="5">
        <v>28767.7</v>
      </c>
      <c r="D95" s="5"/>
      <c r="E95" s="5"/>
      <c r="F95" s="5"/>
      <c r="G95" s="53">
        <f t="shared" si="4"/>
        <v>28767.7</v>
      </c>
    </row>
    <row r="96" spans="1:7" ht="20.5" x14ac:dyDescent="0.25">
      <c r="A96" s="64">
        <v>196</v>
      </c>
      <c r="B96" s="65" t="s">
        <v>44</v>
      </c>
      <c r="C96" s="5"/>
      <c r="D96" s="5"/>
      <c r="E96" s="5"/>
      <c r="F96" s="5">
        <v>35000</v>
      </c>
      <c r="G96" s="53">
        <f t="shared" si="4"/>
        <v>35000</v>
      </c>
    </row>
    <row r="97" spans="1:7" x14ac:dyDescent="0.25">
      <c r="A97" s="64">
        <v>197</v>
      </c>
      <c r="B97" s="65" t="s">
        <v>45</v>
      </c>
      <c r="C97" s="5">
        <v>35000</v>
      </c>
      <c r="D97" s="5"/>
      <c r="E97" s="5"/>
      <c r="F97" s="5">
        <v>5000</v>
      </c>
      <c r="G97" s="53">
        <f t="shared" si="4"/>
        <v>40000</v>
      </c>
    </row>
    <row r="98" spans="1:7" ht="20.5" x14ac:dyDescent="0.25">
      <c r="A98" s="64">
        <v>199</v>
      </c>
      <c r="B98" s="70" t="s">
        <v>46</v>
      </c>
      <c r="C98" s="5"/>
      <c r="D98" s="5"/>
      <c r="E98" s="5"/>
      <c r="F98" s="5">
        <f>5500+10000</f>
        <v>15500</v>
      </c>
      <c r="G98" s="53">
        <f t="shared" si="4"/>
        <v>15500</v>
      </c>
    </row>
    <row r="99" spans="1:7" ht="21" customHeight="1" x14ac:dyDescent="0.25">
      <c r="A99" s="64" t="s">
        <v>86</v>
      </c>
      <c r="B99" s="65" t="s">
        <v>47</v>
      </c>
      <c r="C99" s="5"/>
      <c r="D99" s="5"/>
      <c r="E99" s="5"/>
      <c r="F99" s="5"/>
      <c r="G99" s="53">
        <f t="shared" si="4"/>
        <v>0</v>
      </c>
    </row>
    <row r="100" spans="1:7" ht="21" customHeight="1" x14ac:dyDescent="0.25">
      <c r="A100" s="64">
        <v>211</v>
      </c>
      <c r="B100" s="65" t="s">
        <v>48</v>
      </c>
      <c r="C100" s="5">
        <v>6700</v>
      </c>
      <c r="D100" s="5"/>
      <c r="E100" s="5"/>
      <c r="F100" s="5">
        <f>2500+15000</f>
        <v>17500</v>
      </c>
      <c r="G100" s="53">
        <f t="shared" si="4"/>
        <v>24200</v>
      </c>
    </row>
    <row r="101" spans="1:7" ht="24.75" customHeight="1" x14ac:dyDescent="0.25">
      <c r="A101" s="64" t="s">
        <v>87</v>
      </c>
      <c r="B101" s="65" t="s">
        <v>49</v>
      </c>
      <c r="C101" s="5">
        <f>12000+13662.41</f>
        <v>25662.41</v>
      </c>
      <c r="D101" s="5"/>
      <c r="E101" s="5"/>
      <c r="F101" s="5">
        <f>25000+55000</f>
        <v>80000</v>
      </c>
      <c r="G101" s="53">
        <f t="shared" si="4"/>
        <v>105662.41</v>
      </c>
    </row>
    <row r="102" spans="1:7" ht="21" customHeight="1" x14ac:dyDescent="0.25">
      <c r="A102" s="64" t="s">
        <v>88</v>
      </c>
      <c r="B102" s="65" t="s">
        <v>50</v>
      </c>
      <c r="C102" s="5">
        <v>3500</v>
      </c>
      <c r="D102" s="5"/>
      <c r="E102" s="5"/>
      <c r="F102" s="5"/>
      <c r="G102" s="53">
        <f t="shared" si="4"/>
        <v>3500</v>
      </c>
    </row>
    <row r="103" spans="1:7" ht="21" customHeight="1" x14ac:dyDescent="0.25">
      <c r="A103" s="64" t="s">
        <v>89</v>
      </c>
      <c r="B103" s="65" t="s">
        <v>51</v>
      </c>
      <c r="C103" s="5"/>
      <c r="D103" s="5"/>
      <c r="E103" s="5"/>
      <c r="F103" s="5">
        <v>5000</v>
      </c>
      <c r="G103" s="53">
        <f t="shared" si="4"/>
        <v>5000</v>
      </c>
    </row>
    <row r="104" spans="1:7" x14ac:dyDescent="0.25">
      <c r="A104" s="64">
        <v>245</v>
      </c>
      <c r="B104" s="65" t="s">
        <v>114</v>
      </c>
      <c r="C104" s="5"/>
      <c r="D104" s="5"/>
      <c r="E104" s="5"/>
      <c r="F104" s="5"/>
      <c r="G104" s="53">
        <f t="shared" si="4"/>
        <v>0</v>
      </c>
    </row>
    <row r="105" spans="1:7" x14ac:dyDescent="0.25">
      <c r="A105" s="64">
        <v>247</v>
      </c>
      <c r="B105" s="65" t="s">
        <v>52</v>
      </c>
      <c r="C105" s="5"/>
      <c r="D105" s="5"/>
      <c r="E105" s="5"/>
      <c r="F105" s="5">
        <v>3500</v>
      </c>
      <c r="G105" s="53">
        <f t="shared" si="4"/>
        <v>3500</v>
      </c>
    </row>
    <row r="106" spans="1:7" x14ac:dyDescent="0.25">
      <c r="A106" s="64">
        <v>249</v>
      </c>
      <c r="B106" s="71" t="s">
        <v>133</v>
      </c>
      <c r="C106" s="5"/>
      <c r="D106" s="5"/>
      <c r="E106" s="5"/>
      <c r="F106" s="5"/>
      <c r="G106" s="53">
        <f t="shared" si="4"/>
        <v>0</v>
      </c>
    </row>
    <row r="107" spans="1:7" x14ac:dyDescent="0.25">
      <c r="A107" s="64">
        <v>262</v>
      </c>
      <c r="B107" s="65" t="s">
        <v>53</v>
      </c>
      <c r="C107" s="5"/>
      <c r="D107" s="5"/>
      <c r="E107" s="5"/>
      <c r="F107" s="5"/>
      <c r="G107" s="53">
        <f t="shared" si="4"/>
        <v>0</v>
      </c>
    </row>
    <row r="108" spans="1:7" ht="20.5" x14ac:dyDescent="0.25">
      <c r="A108" s="64">
        <v>266</v>
      </c>
      <c r="B108" s="65" t="s">
        <v>54</v>
      </c>
      <c r="C108" s="5"/>
      <c r="D108" s="5"/>
      <c r="E108" s="5"/>
      <c r="F108" s="5"/>
      <c r="G108" s="53">
        <f t="shared" si="4"/>
        <v>0</v>
      </c>
    </row>
    <row r="109" spans="1:7" ht="20.5" x14ac:dyDescent="0.25">
      <c r="A109" s="64" t="s">
        <v>90</v>
      </c>
      <c r="B109" s="65" t="s">
        <v>55</v>
      </c>
      <c r="C109" s="5"/>
      <c r="D109" s="5"/>
      <c r="E109" s="5"/>
      <c r="F109" s="5"/>
      <c r="G109" s="53">
        <f t="shared" si="4"/>
        <v>0</v>
      </c>
    </row>
    <row r="110" spans="1:7" ht="20.5" x14ac:dyDescent="0.25">
      <c r="A110" s="64">
        <v>268</v>
      </c>
      <c r="B110" s="41" t="s">
        <v>56</v>
      </c>
      <c r="C110" s="19">
        <v>5500</v>
      </c>
      <c r="D110" s="19"/>
      <c r="E110" s="19"/>
      <c r="F110" s="19"/>
      <c r="G110" s="53">
        <f t="shared" si="4"/>
        <v>5500</v>
      </c>
    </row>
    <row r="111" spans="1:7" x14ac:dyDescent="0.25">
      <c r="A111" s="64">
        <v>283</v>
      </c>
      <c r="B111" s="65" t="s">
        <v>57</v>
      </c>
      <c r="C111" s="5"/>
      <c r="D111" s="5"/>
      <c r="E111" s="5"/>
      <c r="F111" s="5"/>
      <c r="G111" s="53">
        <f t="shared" si="4"/>
        <v>0</v>
      </c>
    </row>
    <row r="112" spans="1:7" x14ac:dyDescent="0.25">
      <c r="A112" s="64" t="s">
        <v>91</v>
      </c>
      <c r="B112" s="65" t="s">
        <v>58</v>
      </c>
      <c r="C112" s="5">
        <v>1500</v>
      </c>
      <c r="D112" s="5"/>
      <c r="E112" s="5"/>
      <c r="F112" s="5"/>
      <c r="G112" s="53">
        <f t="shared" si="4"/>
        <v>1500</v>
      </c>
    </row>
    <row r="113" spans="1:7" ht="20.5" x14ac:dyDescent="0.25">
      <c r="A113" s="64" t="s">
        <v>92</v>
      </c>
      <c r="B113" s="41" t="s">
        <v>59</v>
      </c>
      <c r="C113" s="19">
        <v>4800</v>
      </c>
      <c r="D113" s="19"/>
      <c r="E113" s="19"/>
      <c r="F113" s="19"/>
      <c r="G113" s="53">
        <f t="shared" si="4"/>
        <v>4800</v>
      </c>
    </row>
    <row r="114" spans="1:7" ht="20.5" x14ac:dyDescent="0.25">
      <c r="A114" s="64">
        <v>294</v>
      </c>
      <c r="B114" s="41" t="s">
        <v>60</v>
      </c>
      <c r="C114" s="19"/>
      <c r="D114" s="19"/>
      <c r="E114" s="19"/>
      <c r="F114" s="19">
        <f>995+25000+80500</f>
        <v>106495</v>
      </c>
      <c r="G114" s="53">
        <f t="shared" si="4"/>
        <v>106495</v>
      </c>
    </row>
    <row r="115" spans="1:7" ht="20.5" x14ac:dyDescent="0.25">
      <c r="A115" s="64">
        <v>297</v>
      </c>
      <c r="B115" s="41" t="s">
        <v>139</v>
      </c>
      <c r="C115" s="19"/>
      <c r="D115" s="19"/>
      <c r="E115" s="19"/>
      <c r="F115" s="19"/>
      <c r="G115" s="53">
        <f t="shared" si="4"/>
        <v>0</v>
      </c>
    </row>
    <row r="116" spans="1:7" ht="20.5" x14ac:dyDescent="0.25">
      <c r="A116" s="64" t="s">
        <v>93</v>
      </c>
      <c r="B116" s="41" t="s">
        <v>61</v>
      </c>
      <c r="C116" s="19">
        <v>6000</v>
      </c>
      <c r="D116" s="19"/>
      <c r="E116" s="19"/>
      <c r="F116" s="19"/>
      <c r="G116" s="53">
        <f t="shared" si="4"/>
        <v>6000</v>
      </c>
    </row>
    <row r="117" spans="1:7" x14ac:dyDescent="0.25">
      <c r="A117" s="68" t="s">
        <v>94</v>
      </c>
      <c r="B117" s="69" t="s">
        <v>62</v>
      </c>
      <c r="C117" s="5"/>
      <c r="D117" s="5"/>
      <c r="E117" s="5"/>
      <c r="F117" s="5"/>
      <c r="G117" s="53">
        <f t="shared" si="4"/>
        <v>0</v>
      </c>
    </row>
    <row r="118" spans="1:7" x14ac:dyDescent="0.25">
      <c r="A118" s="64">
        <v>322</v>
      </c>
      <c r="B118" s="65" t="s">
        <v>63</v>
      </c>
      <c r="C118" s="5">
        <v>2500</v>
      </c>
      <c r="D118" s="5"/>
      <c r="E118" s="5"/>
      <c r="F118" s="5"/>
      <c r="G118" s="53">
        <f t="shared" si="4"/>
        <v>2500</v>
      </c>
    </row>
    <row r="119" spans="1:7" ht="20.5" x14ac:dyDescent="0.25">
      <c r="A119" s="64">
        <v>324</v>
      </c>
      <c r="B119" s="65" t="s">
        <v>72</v>
      </c>
      <c r="C119" s="5"/>
      <c r="D119" s="5"/>
      <c r="E119" s="5"/>
      <c r="F119" s="5"/>
      <c r="G119" s="53">
        <f t="shared" si="4"/>
        <v>0</v>
      </c>
    </row>
    <row r="120" spans="1:7" x14ac:dyDescent="0.25">
      <c r="A120" s="64">
        <v>328</v>
      </c>
      <c r="B120" s="65" t="s">
        <v>64</v>
      </c>
      <c r="C120" s="5"/>
      <c r="D120" s="5"/>
      <c r="E120" s="5"/>
      <c r="F120" s="5"/>
      <c r="G120" s="53">
        <f t="shared" si="4"/>
        <v>0</v>
      </c>
    </row>
    <row r="121" spans="1:7" x14ac:dyDescent="0.25">
      <c r="A121" s="68" t="s">
        <v>95</v>
      </c>
      <c r="B121" s="69" t="s">
        <v>65</v>
      </c>
      <c r="C121" s="5"/>
      <c r="D121" s="5"/>
      <c r="E121" s="5"/>
      <c r="F121" s="5"/>
      <c r="G121" s="53">
        <f t="shared" si="4"/>
        <v>0</v>
      </c>
    </row>
    <row r="122" spans="1:7" x14ac:dyDescent="0.25">
      <c r="A122" s="64" t="s">
        <v>96</v>
      </c>
      <c r="B122" s="65" t="s">
        <v>66</v>
      </c>
      <c r="C122" s="5"/>
      <c r="D122" s="5"/>
      <c r="E122" s="5"/>
      <c r="F122" s="5"/>
      <c r="G122" s="53">
        <f t="shared" ref="G122:G140" si="5">+C122+D122-E122+F122</f>
        <v>0</v>
      </c>
    </row>
    <row r="123" spans="1:7" ht="20.5" x14ac:dyDescent="0.25">
      <c r="A123" s="64">
        <v>415</v>
      </c>
      <c r="B123" s="65" t="s">
        <v>67</v>
      </c>
      <c r="C123" s="5"/>
      <c r="D123" s="5"/>
      <c r="E123" s="5"/>
      <c r="F123" s="5"/>
      <c r="G123" s="53">
        <f t="shared" si="5"/>
        <v>0</v>
      </c>
    </row>
    <row r="124" spans="1:7" ht="20.5" x14ac:dyDescent="0.25">
      <c r="A124" s="64">
        <v>419</v>
      </c>
      <c r="B124" s="65" t="s">
        <v>68</v>
      </c>
      <c r="C124" s="5">
        <v>28000</v>
      </c>
      <c r="D124" s="5"/>
      <c r="E124" s="5"/>
      <c r="F124" s="5">
        <f>18785+580</f>
        <v>19365</v>
      </c>
      <c r="G124" s="53">
        <f t="shared" si="5"/>
        <v>47365</v>
      </c>
    </row>
    <row r="125" spans="1:7" ht="30.5" x14ac:dyDescent="0.25">
      <c r="A125" s="64">
        <v>472</v>
      </c>
      <c r="B125" s="65" t="s">
        <v>69</v>
      </c>
      <c r="C125" s="5">
        <v>38400</v>
      </c>
      <c r="D125" s="5"/>
      <c r="E125" s="5"/>
      <c r="F125" s="5">
        <v>78202.97</v>
      </c>
      <c r="G125" s="53">
        <f t="shared" si="5"/>
        <v>116602.97</v>
      </c>
    </row>
    <row r="126" spans="1:7" ht="30.5" x14ac:dyDescent="0.25">
      <c r="A126" s="64"/>
      <c r="B126" s="65" t="s">
        <v>97</v>
      </c>
      <c r="C126" s="5"/>
      <c r="D126" s="5"/>
      <c r="E126" s="5"/>
      <c r="F126" s="5"/>
      <c r="G126" s="53">
        <f t="shared" si="5"/>
        <v>0</v>
      </c>
    </row>
    <row r="127" spans="1:7" ht="20.5" x14ac:dyDescent="0.25">
      <c r="A127" s="64"/>
      <c r="B127" s="65" t="s">
        <v>103</v>
      </c>
      <c r="C127" s="5">
        <v>0</v>
      </c>
      <c r="D127" s="5"/>
      <c r="E127" s="5"/>
      <c r="F127" s="5"/>
      <c r="G127" s="53">
        <f t="shared" si="5"/>
        <v>0</v>
      </c>
    </row>
    <row r="128" spans="1:7" x14ac:dyDescent="0.25">
      <c r="A128" s="64"/>
      <c r="B128" s="65" t="s">
        <v>104</v>
      </c>
      <c r="C128" s="5">
        <v>0</v>
      </c>
      <c r="D128" s="5"/>
      <c r="E128" s="5"/>
      <c r="F128" s="5"/>
      <c r="G128" s="53">
        <f t="shared" si="5"/>
        <v>0</v>
      </c>
    </row>
    <row r="129" spans="1:7" x14ac:dyDescent="0.25">
      <c r="A129" s="64"/>
      <c r="B129" s="65" t="s">
        <v>105</v>
      </c>
      <c r="C129" s="5">
        <v>0</v>
      </c>
      <c r="D129" s="5"/>
      <c r="E129" s="5"/>
      <c r="F129" s="5"/>
      <c r="G129" s="53">
        <f t="shared" si="5"/>
        <v>0</v>
      </c>
    </row>
    <row r="130" spans="1:7" ht="20.5" x14ac:dyDescent="0.25">
      <c r="A130" s="64"/>
      <c r="B130" s="65" t="s">
        <v>106</v>
      </c>
      <c r="C130" s="5">
        <v>0</v>
      </c>
      <c r="D130" s="5"/>
      <c r="E130" s="5"/>
      <c r="F130" s="5"/>
      <c r="G130" s="53">
        <f t="shared" si="5"/>
        <v>0</v>
      </c>
    </row>
    <row r="131" spans="1:7" x14ac:dyDescent="0.25">
      <c r="A131" s="64"/>
      <c r="B131" s="65" t="s">
        <v>107</v>
      </c>
      <c r="C131" s="5">
        <v>0</v>
      </c>
      <c r="D131" s="5"/>
      <c r="E131" s="5"/>
      <c r="F131" s="5"/>
      <c r="G131" s="53">
        <f t="shared" si="5"/>
        <v>0</v>
      </c>
    </row>
    <row r="132" spans="1:7" x14ac:dyDescent="0.25">
      <c r="A132" s="64"/>
      <c r="B132" s="65" t="s">
        <v>134</v>
      </c>
      <c r="C132" s="5">
        <v>0</v>
      </c>
      <c r="D132" s="5"/>
      <c r="E132" s="5"/>
      <c r="F132" s="5"/>
      <c r="G132" s="53">
        <f t="shared" si="5"/>
        <v>0</v>
      </c>
    </row>
    <row r="133" spans="1:7" x14ac:dyDescent="0.25">
      <c r="A133" s="64"/>
      <c r="B133" s="65" t="s">
        <v>115</v>
      </c>
      <c r="C133" s="5">
        <v>0</v>
      </c>
      <c r="D133" s="5"/>
      <c r="E133" s="5"/>
      <c r="F133" s="5"/>
      <c r="G133" s="53">
        <f t="shared" si="5"/>
        <v>0</v>
      </c>
    </row>
    <row r="134" spans="1:7" x14ac:dyDescent="0.25">
      <c r="A134" s="64"/>
      <c r="B134" s="65" t="s">
        <v>108</v>
      </c>
      <c r="C134" s="5">
        <v>0</v>
      </c>
      <c r="D134" s="5"/>
      <c r="E134" s="5"/>
      <c r="F134" s="5"/>
      <c r="G134" s="53">
        <f t="shared" si="5"/>
        <v>0</v>
      </c>
    </row>
    <row r="135" spans="1:7" ht="20.5" x14ac:dyDescent="0.25">
      <c r="A135" s="64"/>
      <c r="B135" s="65" t="s">
        <v>123</v>
      </c>
      <c r="C135" s="5">
        <v>0</v>
      </c>
      <c r="D135" s="5"/>
      <c r="E135" s="5"/>
      <c r="F135" s="5"/>
      <c r="G135" s="53">
        <f t="shared" si="5"/>
        <v>0</v>
      </c>
    </row>
    <row r="136" spans="1:7" ht="20.5" x14ac:dyDescent="0.25">
      <c r="A136" s="64"/>
      <c r="B136" s="65" t="s">
        <v>109</v>
      </c>
      <c r="C136" s="5">
        <v>0</v>
      </c>
      <c r="D136" s="5"/>
      <c r="E136" s="5"/>
      <c r="F136" s="5"/>
      <c r="G136" s="53">
        <f t="shared" si="5"/>
        <v>0</v>
      </c>
    </row>
    <row r="137" spans="1:7" x14ac:dyDescent="0.25">
      <c r="A137" s="64"/>
      <c r="B137" s="65" t="s">
        <v>135</v>
      </c>
      <c r="C137" s="5">
        <v>0</v>
      </c>
      <c r="D137" s="5"/>
      <c r="E137" s="5"/>
      <c r="F137" s="5"/>
      <c r="G137" s="53">
        <f t="shared" si="5"/>
        <v>0</v>
      </c>
    </row>
    <row r="138" spans="1:7" x14ac:dyDescent="0.25">
      <c r="A138" s="64"/>
      <c r="B138" s="65" t="s">
        <v>110</v>
      </c>
      <c r="C138" s="5">
        <v>0</v>
      </c>
      <c r="D138" s="5"/>
      <c r="E138" s="5"/>
      <c r="F138" s="5"/>
      <c r="G138" s="53">
        <f t="shared" si="5"/>
        <v>0</v>
      </c>
    </row>
    <row r="139" spans="1:7" x14ac:dyDescent="0.25">
      <c r="A139" s="64"/>
      <c r="B139" s="65" t="s">
        <v>136</v>
      </c>
      <c r="C139" s="5"/>
      <c r="D139" s="5"/>
      <c r="E139" s="5"/>
      <c r="F139" s="5"/>
      <c r="G139" s="53">
        <f t="shared" si="5"/>
        <v>0</v>
      </c>
    </row>
    <row r="140" spans="1:7" x14ac:dyDescent="0.25">
      <c r="A140" s="64"/>
      <c r="B140" s="65" t="s">
        <v>113</v>
      </c>
      <c r="C140" s="5">
        <v>0</v>
      </c>
      <c r="D140" s="5"/>
      <c r="E140" s="5"/>
      <c r="F140" s="5"/>
      <c r="G140" s="53">
        <f t="shared" si="5"/>
        <v>0</v>
      </c>
    </row>
    <row r="141" spans="1:7" ht="12" thickBot="1" x14ac:dyDescent="0.3">
      <c r="A141" s="14"/>
      <c r="B141" s="72" t="s">
        <v>70</v>
      </c>
      <c r="C141" s="73">
        <f>SUM(C56:C140)</f>
        <v>550000</v>
      </c>
      <c r="D141" s="73">
        <f t="shared" ref="D141:G141" si="6">SUM(D56:D140)</f>
        <v>0</v>
      </c>
      <c r="E141" s="73">
        <f t="shared" si="6"/>
        <v>0</v>
      </c>
      <c r="F141" s="73">
        <f t="shared" si="6"/>
        <v>944012.72499999998</v>
      </c>
      <c r="G141" s="73">
        <f t="shared" si="6"/>
        <v>1494012.7249999999</v>
      </c>
    </row>
    <row r="142" spans="1:7" ht="31" thickBot="1" x14ac:dyDescent="0.3">
      <c r="A142" s="14"/>
      <c r="B142" s="16" t="s">
        <v>117</v>
      </c>
      <c r="C142" s="20">
        <f>+C141-C34</f>
        <v>0</v>
      </c>
      <c r="D142" s="15"/>
      <c r="E142" s="15"/>
      <c r="F142" s="15">
        <f>+F141-F34</f>
        <v>5.0000000046566129E-3</v>
      </c>
      <c r="G142" s="15"/>
    </row>
  </sheetData>
  <mergeCells count="28">
    <mergeCell ref="B1:G1"/>
    <mergeCell ref="B7:G7"/>
    <mergeCell ref="B42:G42"/>
    <mergeCell ref="B16:G16"/>
    <mergeCell ref="B17:G17"/>
    <mergeCell ref="B13:J13"/>
    <mergeCell ref="B8:J8"/>
    <mergeCell ref="B9:J9"/>
    <mergeCell ref="B10:J10"/>
    <mergeCell ref="B38:G38"/>
    <mergeCell ref="B39:G39"/>
    <mergeCell ref="B40:G40"/>
    <mergeCell ref="B41:G41"/>
    <mergeCell ref="B11:G11"/>
    <mergeCell ref="B12:G12"/>
    <mergeCell ref="B14:J14"/>
    <mergeCell ref="B49:G49"/>
    <mergeCell ref="B54:C54"/>
    <mergeCell ref="D54:F54"/>
    <mergeCell ref="B43:G43"/>
    <mergeCell ref="B45:G45"/>
    <mergeCell ref="B47:G47"/>
    <mergeCell ref="B46:G46"/>
    <mergeCell ref="B44:G44"/>
    <mergeCell ref="B53:F53"/>
    <mergeCell ref="B50:G50"/>
    <mergeCell ref="B48:G48"/>
    <mergeCell ref="B51:G51"/>
  </mergeCells>
  <pageMargins left="1.4960629921259843" right="0.70866141732283472" top="1.5748031496062993" bottom="0.74803149606299213" header="0.31496062992125984" footer="0.31496062992125984"/>
  <pageSetup scale="70" orientation="landscape" horizontalDpi="360" verticalDpi="360" r:id="rId1"/>
  <rowBreaks count="2" manualBreakCount="2">
    <brk id="41" max="6" man="1"/>
    <brk id="110" max="6" man="1"/>
  </rowBreaks>
  <ignoredErrors>
    <ignoredError sqref="A116:A136 A64:A114" numberStoredAsText="1"/>
    <ignoredError sqref="C59:C60 C64:C77 C79:C96 C9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INGRESOS Y EGRESOS</vt:lpstr>
      <vt:lpstr>TRANSFERENCIA Y MODIFICACIONES</vt:lpstr>
      <vt:lpstr>'INGRESOS Y EGRESOS'!Área_de_impresión</vt:lpstr>
      <vt:lpstr>'TRANSFERENCIA Y MODIFICACIONES'!Área_de_impresión</vt:lpstr>
      <vt:lpstr>'INGRESOS Y EGRESOS'!Títulos_a_imprimir</vt:lpstr>
      <vt:lpstr>'TRANSFERENCIA Y MODIFICACIONES'!Títulos_a_imprimir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Marvin Vasquez</cp:lastModifiedBy>
  <cp:lastPrinted>2025-04-07T17:02:51Z</cp:lastPrinted>
  <dcterms:created xsi:type="dcterms:W3CDTF">2018-09-06T17:50:41Z</dcterms:created>
  <dcterms:modified xsi:type="dcterms:W3CDTF">2025-04-21T21:05:59Z</dcterms:modified>
</cp:coreProperties>
</file>