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NIO ASOKIGUA 2024\"/>
    </mc:Choice>
  </mc:AlternateContent>
  <xr:revisionPtr revIDLastSave="0" documentId="13_ncr:1_{B305D574-5185-4C59-8656-2DBC73B0AD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</externalReferences>
  <definedNames>
    <definedName name="_xlnm.Print_Area" localSheetId="0">'INGRESOS Y EGRESOS'!$A$1:$X$142</definedName>
    <definedName name="_xlnm.Print_Area" localSheetId="1">'TRANSFERENCIA Y MODIFICACIONES'!$A$1:$G$141</definedName>
    <definedName name="_xlnm.Print_Titles" localSheetId="0">'INGRESOS Y EGRESOS'!$51:$53</definedName>
    <definedName name="_xlnm.Print_Titles" localSheetId="1">'TRANSFERENCIA Y MODIFICACIONES'!$49:$52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9" i="1" l="1"/>
  <c r="N122" i="1"/>
  <c r="N136" i="1" l="1"/>
  <c r="N124" i="1"/>
  <c r="N89" i="1"/>
  <c r="N87" i="1"/>
  <c r="N59" i="1"/>
  <c r="N31" i="1"/>
  <c r="N26" i="1"/>
  <c r="D33" i="2"/>
  <c r="E33" i="2"/>
  <c r="F33" i="2"/>
  <c r="E140" i="2"/>
  <c r="F123" i="2"/>
  <c r="F113" i="2"/>
  <c r="D113" i="2"/>
  <c r="D100" i="2"/>
  <c r="D140" i="2" s="1"/>
  <c r="F99" i="2"/>
  <c r="F97" i="2"/>
  <c r="F91" i="2"/>
  <c r="F89" i="2"/>
  <c r="F140" i="2" s="1"/>
  <c r="M89" i="1"/>
  <c r="M87" i="1"/>
  <c r="M59" i="1"/>
  <c r="M58" i="1"/>
  <c r="M139" i="1" s="1"/>
  <c r="M31" i="1"/>
  <c r="M28" i="1"/>
  <c r="M26" i="1"/>
  <c r="M32" i="1" s="1"/>
  <c r="L54" i="1"/>
  <c r="L55" i="1"/>
  <c r="L56" i="1"/>
  <c r="L57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90" i="1"/>
  <c r="L91" i="1"/>
  <c r="L92" i="1"/>
  <c r="L93" i="1"/>
  <c r="L95" i="1"/>
  <c r="L96" i="1"/>
  <c r="L97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6" i="1"/>
  <c r="L137" i="1"/>
  <c r="L138" i="1"/>
  <c r="L30" i="1"/>
  <c r="K31" i="1"/>
  <c r="L31" i="1" s="1"/>
  <c r="K26" i="1"/>
  <c r="K32" i="1" s="1"/>
  <c r="U32" i="1"/>
  <c r="T32" i="1"/>
  <c r="S32" i="1"/>
  <c r="R32" i="1"/>
  <c r="P32" i="1"/>
  <c r="O32" i="1"/>
  <c r="N32" i="1"/>
  <c r="L21" i="1"/>
  <c r="Q21" i="1" s="1"/>
  <c r="V21" i="1" s="1"/>
  <c r="L22" i="1"/>
  <c r="Q22" i="1" s="1"/>
  <c r="V22" i="1" s="1"/>
  <c r="L23" i="1"/>
  <c r="Q23" i="1" s="1"/>
  <c r="V23" i="1" s="1"/>
  <c r="L24" i="1"/>
  <c r="Q24" i="1" s="1"/>
  <c r="V24" i="1" s="1"/>
  <c r="L25" i="1"/>
  <c r="Q25" i="1" s="1"/>
  <c r="V25" i="1" s="1"/>
  <c r="L27" i="1"/>
  <c r="Q27" i="1" s="1"/>
  <c r="V27" i="1" s="1"/>
  <c r="L29" i="1"/>
  <c r="Q29" i="1" s="1"/>
  <c r="V29" i="1" s="1"/>
  <c r="Q30" i="1"/>
  <c r="V30" i="1" s="1"/>
  <c r="Q31" i="1"/>
  <c r="V31" i="1" s="1"/>
  <c r="W31" i="1" s="1"/>
  <c r="L19" i="1"/>
  <c r="J28" i="1"/>
  <c r="L28" i="1" s="1"/>
  <c r="Q28" i="1" s="1"/>
  <c r="V28" i="1" s="1"/>
  <c r="J26" i="1"/>
  <c r="J32" i="1" s="1"/>
  <c r="V55" i="1"/>
  <c r="V56" i="1"/>
  <c r="V57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8" i="1"/>
  <c r="V91" i="1"/>
  <c r="V92" i="1"/>
  <c r="V93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3" i="1"/>
  <c r="V114" i="1"/>
  <c r="V115" i="1"/>
  <c r="V116" i="1"/>
  <c r="V117" i="1"/>
  <c r="V118" i="1"/>
  <c r="V119" i="1"/>
  <c r="V120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5" i="1"/>
  <c r="V136" i="1"/>
  <c r="V137" i="1"/>
  <c r="V138" i="1"/>
  <c r="V54" i="1"/>
  <c r="J89" i="1"/>
  <c r="J87" i="1"/>
  <c r="J59" i="1"/>
  <c r="J139" i="1" s="1"/>
  <c r="I121" i="1"/>
  <c r="I111" i="1"/>
  <c r="I98" i="1"/>
  <c r="I94" i="1"/>
  <c r="I89" i="1"/>
  <c r="I87" i="1"/>
  <c r="I59" i="1"/>
  <c r="H89" i="1"/>
  <c r="H58" i="1"/>
  <c r="L58" i="1" s="1"/>
  <c r="V58" i="1" s="1"/>
  <c r="H32" i="1"/>
  <c r="I26" i="1"/>
  <c r="L26" i="1" s="1"/>
  <c r="Q26" i="1" s="1"/>
  <c r="V26" i="1" s="1"/>
  <c r="I20" i="1"/>
  <c r="C32" i="1"/>
  <c r="U139" i="1"/>
  <c r="T139" i="1"/>
  <c r="S139" i="1"/>
  <c r="R139" i="1"/>
  <c r="K139" i="1"/>
  <c r="Q138" i="1"/>
  <c r="Q135" i="1"/>
  <c r="Q136" i="1"/>
  <c r="Q137" i="1"/>
  <c r="G124" i="1"/>
  <c r="W124" i="1" s="1"/>
  <c r="G125" i="1"/>
  <c r="W125" i="1" s="1"/>
  <c r="G126" i="1"/>
  <c r="W126" i="1" s="1"/>
  <c r="G127" i="1"/>
  <c r="W127" i="1" s="1"/>
  <c r="G128" i="1"/>
  <c r="W128" i="1" s="1"/>
  <c r="G129" i="1"/>
  <c r="W129" i="1" s="1"/>
  <c r="G130" i="1"/>
  <c r="W130" i="1" s="1"/>
  <c r="G131" i="1"/>
  <c r="W131" i="1" s="1"/>
  <c r="G132" i="1"/>
  <c r="W132" i="1" s="1"/>
  <c r="G133" i="1"/>
  <c r="W133" i="1" s="1"/>
  <c r="G135" i="1"/>
  <c r="W135" i="1" s="1"/>
  <c r="G136" i="1"/>
  <c r="W136" i="1" s="1"/>
  <c r="G137" i="1"/>
  <c r="W137" i="1" s="1"/>
  <c r="G138" i="1"/>
  <c r="W138" i="1" s="1"/>
  <c r="A92" i="1"/>
  <c r="C55" i="1"/>
  <c r="C54" i="1"/>
  <c r="C139" i="1" s="1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V90" i="1" l="1"/>
  <c r="L89" i="1"/>
  <c r="I139" i="1"/>
  <c r="L59" i="1"/>
  <c r="L87" i="1"/>
  <c r="V87" i="1" s="1"/>
  <c r="V89" i="1"/>
  <c r="L94" i="1"/>
  <c r="V94" i="1" s="1"/>
  <c r="L98" i="1"/>
  <c r="V98" i="1" s="1"/>
  <c r="L111" i="1"/>
  <c r="V111" i="1" s="1"/>
  <c r="L121" i="1"/>
  <c r="V121" i="1" s="1"/>
  <c r="I32" i="1"/>
  <c r="L20" i="1"/>
  <c r="Q20" i="1" s="1"/>
  <c r="V20" i="1" s="1"/>
  <c r="Q19" i="1"/>
  <c r="L32" i="1"/>
  <c r="V59" i="1"/>
  <c r="H139" i="1"/>
  <c r="A94" i="2"/>
  <c r="C57" i="2"/>
  <c r="C56" i="2"/>
  <c r="C140" i="2" s="1"/>
  <c r="B48" i="1"/>
  <c r="P139" i="1"/>
  <c r="V19" i="1" l="1"/>
  <c r="Q32" i="1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C33" i="2"/>
  <c r="O139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1" i="1"/>
  <c r="Q110" i="1"/>
  <c r="Q109" i="1"/>
  <c r="Q108" i="1"/>
  <c r="Q107" i="1"/>
  <c r="Q106" i="1"/>
  <c r="Q105" i="1"/>
  <c r="Q104" i="1"/>
  <c r="Q103" i="1"/>
  <c r="Q102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V53" i="1"/>
  <c r="Q101" i="1"/>
  <c r="F32" i="1"/>
  <c r="E32" i="1"/>
  <c r="D32" i="1"/>
  <c r="G55" i="1"/>
  <c r="W55" i="1" s="1"/>
  <c r="G56" i="1"/>
  <c r="W56" i="1" s="1"/>
  <c r="G57" i="1"/>
  <c r="W57" i="1" s="1"/>
  <c r="G58" i="1"/>
  <c r="W58" i="1" s="1"/>
  <c r="G59" i="1"/>
  <c r="W59" i="1" s="1"/>
  <c r="G60" i="1"/>
  <c r="W60" i="1" s="1"/>
  <c r="G61" i="1"/>
  <c r="W61" i="1" s="1"/>
  <c r="G62" i="1"/>
  <c r="W62" i="1" s="1"/>
  <c r="G63" i="1"/>
  <c r="W63" i="1" s="1"/>
  <c r="G64" i="1"/>
  <c r="W64" i="1" s="1"/>
  <c r="G65" i="1"/>
  <c r="W65" i="1" s="1"/>
  <c r="G66" i="1"/>
  <c r="W66" i="1" s="1"/>
  <c r="G67" i="1"/>
  <c r="W67" i="1" s="1"/>
  <c r="G68" i="1"/>
  <c r="W68" i="1" s="1"/>
  <c r="G69" i="1"/>
  <c r="W69" i="1" s="1"/>
  <c r="G70" i="1"/>
  <c r="W70" i="1" s="1"/>
  <c r="G71" i="1"/>
  <c r="W71" i="1" s="1"/>
  <c r="G73" i="1"/>
  <c r="W73" i="1" s="1"/>
  <c r="G74" i="1"/>
  <c r="W74" i="1" s="1"/>
  <c r="G75" i="1"/>
  <c r="W75" i="1" s="1"/>
  <c r="G76" i="1"/>
  <c r="W76" i="1" s="1"/>
  <c r="G77" i="1"/>
  <c r="W77" i="1" s="1"/>
  <c r="G78" i="1"/>
  <c r="W78" i="1" s="1"/>
  <c r="G79" i="1"/>
  <c r="W79" i="1" s="1"/>
  <c r="G80" i="1"/>
  <c r="W80" i="1" s="1"/>
  <c r="G81" i="1"/>
  <c r="W81" i="1" s="1"/>
  <c r="G82" i="1"/>
  <c r="W82" i="1" s="1"/>
  <c r="G83" i="1"/>
  <c r="W83" i="1" s="1"/>
  <c r="G84" i="1"/>
  <c r="W84" i="1" s="1"/>
  <c r="G85" i="1"/>
  <c r="W85" i="1" s="1"/>
  <c r="G86" i="1"/>
  <c r="W86" i="1" s="1"/>
  <c r="G87" i="1"/>
  <c r="W87" i="1" s="1"/>
  <c r="G89" i="1"/>
  <c r="W89" i="1" s="1"/>
  <c r="G91" i="1"/>
  <c r="W91" i="1" s="1"/>
  <c r="G92" i="1"/>
  <c r="W92" i="1" s="1"/>
  <c r="G93" i="1"/>
  <c r="W93" i="1" s="1"/>
  <c r="G94" i="1"/>
  <c r="W94" i="1" s="1"/>
  <c r="G95" i="1"/>
  <c r="W95" i="1" s="1"/>
  <c r="G96" i="1"/>
  <c r="W96" i="1" s="1"/>
  <c r="G97" i="1"/>
  <c r="W97" i="1" s="1"/>
  <c r="G98" i="1"/>
  <c r="W98" i="1" s="1"/>
  <c r="G99" i="1"/>
  <c r="W99" i="1" s="1"/>
  <c r="G100" i="1"/>
  <c r="W100" i="1" s="1"/>
  <c r="G101" i="1"/>
  <c r="W101" i="1" s="1"/>
  <c r="G102" i="1"/>
  <c r="W102" i="1" s="1"/>
  <c r="G103" i="1"/>
  <c r="W103" i="1" s="1"/>
  <c r="G104" i="1"/>
  <c r="W104" i="1" s="1"/>
  <c r="G105" i="1"/>
  <c r="W105" i="1" s="1"/>
  <c r="G106" i="1"/>
  <c r="W106" i="1" s="1"/>
  <c r="G107" i="1"/>
  <c r="W107" i="1" s="1"/>
  <c r="G108" i="1"/>
  <c r="W108" i="1" s="1"/>
  <c r="G109" i="1"/>
  <c r="W109" i="1" s="1"/>
  <c r="G110" i="1"/>
  <c r="W110" i="1" s="1"/>
  <c r="G111" i="1"/>
  <c r="W111" i="1" s="1"/>
  <c r="G113" i="1"/>
  <c r="W113" i="1" s="1"/>
  <c r="G114" i="1"/>
  <c r="W114" i="1" s="1"/>
  <c r="G115" i="1"/>
  <c r="W115" i="1" s="1"/>
  <c r="G116" i="1"/>
  <c r="W116" i="1" s="1"/>
  <c r="G117" i="1"/>
  <c r="W117" i="1" s="1"/>
  <c r="G118" i="1"/>
  <c r="W118" i="1" s="1"/>
  <c r="G119" i="1"/>
  <c r="W119" i="1" s="1"/>
  <c r="G121" i="1"/>
  <c r="W121" i="1" s="1"/>
  <c r="G122" i="1"/>
  <c r="W122" i="1" s="1"/>
  <c r="G123" i="1"/>
  <c r="W123" i="1" s="1"/>
  <c r="F139" i="1"/>
  <c r="E139" i="1"/>
  <c r="D139" i="1"/>
  <c r="G120" i="1"/>
  <c r="W120" i="1" s="1"/>
  <c r="G90" i="1"/>
  <c r="W90" i="1" s="1"/>
  <c r="G88" i="1"/>
  <c r="W88" i="1" s="1"/>
  <c r="G72" i="1"/>
  <c r="W72" i="1" s="1"/>
  <c r="V32" i="1" l="1"/>
  <c r="Q54" i="1"/>
  <c r="Q139" i="1" s="1"/>
  <c r="L139" i="1"/>
  <c r="W53" i="1"/>
  <c r="V139" i="1"/>
  <c r="G56" i="2"/>
  <c r="G140" i="2" s="1"/>
  <c r="J31" i="2"/>
  <c r="J30" i="2"/>
  <c r="J29" i="2"/>
  <c r="J28" i="2"/>
  <c r="J27" i="2"/>
  <c r="J26" i="2"/>
  <c r="J25" i="2"/>
  <c r="J23" i="2"/>
  <c r="J22" i="2"/>
  <c r="J21" i="2"/>
  <c r="H33" i="2" l="1"/>
  <c r="G31" i="2"/>
  <c r="G30" i="2"/>
  <c r="G29" i="2"/>
  <c r="G28" i="2"/>
  <c r="G27" i="2"/>
  <c r="G26" i="2"/>
  <c r="G25" i="2"/>
  <c r="G24" i="2"/>
  <c r="G23" i="2"/>
  <c r="G22" i="2"/>
  <c r="G20" i="2"/>
  <c r="J24" i="2" l="1"/>
  <c r="J33" i="2" s="1"/>
  <c r="I33" i="2"/>
  <c r="G21" i="2"/>
  <c r="G33" i="2" s="1"/>
  <c r="J20" i="2"/>
  <c r="G54" i="1"/>
  <c r="W54" i="1" s="1"/>
  <c r="W139" i="1" s="1"/>
  <c r="G30" i="1"/>
  <c r="W30" i="1" s="1"/>
  <c r="G29" i="1"/>
  <c r="W29" i="1" s="1"/>
  <c r="G28" i="1"/>
  <c r="W28" i="1" s="1"/>
  <c r="G27" i="1"/>
  <c r="W27" i="1" s="1"/>
  <c r="G26" i="1"/>
  <c r="W26" i="1" s="1"/>
  <c r="G25" i="1"/>
  <c r="W25" i="1" s="1"/>
  <c r="G24" i="1"/>
  <c r="W24" i="1" s="1"/>
  <c r="G23" i="1"/>
  <c r="W23" i="1" s="1"/>
  <c r="G22" i="1"/>
  <c r="W22" i="1" s="1"/>
  <c r="G21" i="1"/>
  <c r="W21" i="1" s="1"/>
  <c r="G19" i="1"/>
  <c r="W19" i="1" s="1"/>
  <c r="G139" i="1" l="1"/>
  <c r="G20" i="1"/>
  <c r="G32" i="1" l="1"/>
  <c r="W20" i="1"/>
  <c r="W32" i="1" s="1"/>
</calcChain>
</file>

<file path=xl/sharedStrings.xml><?xml version="1.0" encoding="utf-8"?>
<sst xmlns="http://schemas.openxmlformats.org/spreadsheetml/2006/main" count="335" uniqueCount="162">
  <si>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</si>
  <si>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</si>
  <si>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</si>
  <si>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</si>
  <si>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</si>
  <si>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</si>
  <si>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</si>
  <si>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</si>
  <si>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</si>
  <si>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</si>
  <si>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</si>
  <si>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</si>
  <si>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</si>
  <si>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</si>
  <si>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</si>
  <si>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</si>
  <si>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</si>
  <si>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</si>
  <si>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</si>
  <si>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</si>
  <si>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</si>
  <si>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</si>
  <si>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</si>
  <si>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</si>
  <si>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</si>
  <si>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</si>
  <si>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</si>
  <si>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</si>
  <si>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</si>
  <si>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</si>
  <si>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</si>
  <si>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</si>
  <si>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</si>
  <si>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</si>
  <si>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</si>
  <si>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</si>
  <si>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</si>
  <si>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</si>
  <si>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</si>
  <si>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</si>
  <si>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</si>
  <si>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</si>
  <si>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</si>
  <si>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</si>
  <si>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</si>
  <si>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</si>
  <si>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</si>
  <si>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</si>
  <si>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</si>
  <si>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</si>
  <si>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</si>
  <si>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</si>
  <si>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</si>
  <si>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</si>
  <si>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</si>
  <si>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</si>
  <si>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</si>
  <si>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</si>
  <si>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</si>
  <si>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</si>
  <si>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</si>
  <si>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</si>
  <si>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</si>
  <si>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</si>
  <si>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</si>
  <si>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</si>
  <si>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</si>
  <si>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</si>
  <si>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</si>
  <si>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</si>
  <si>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</si>
  <si>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</si>
  <si>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</si>
  <si>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</si>
  <si>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</si>
  <si>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</si>
  <si>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</si>
  <si>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</si>
  <si>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</si>
  <si>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</si>
  <si>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</si>
  <si>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</si>
  <si>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</si>
  <si>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</si>
  <si>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</si>
  <si>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</si>
  <si>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</si>
  <si>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</si>
  <si>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</si>
  <si>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</si>
  <si>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</si>
  <si>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</si>
  <si>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</si>
  <si>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</si>
  <si>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</si>
  <si>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</si>
  <si>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</si>
  <si>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</si>
  <si>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</si>
  <si>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</si>
  <si>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</si>
  <si>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</si>
  <si>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</si>
  <si>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</si>
  <si>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</si>
  <si>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</si>
  <si>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</si>
  <si>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</si>
  <si>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</si>
  <si>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</si>
  <si>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</si>
  <si>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</si>
  <si>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</si>
  <si>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</si>
  <si>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</si>
  <si>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</si>
  <si>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</si>
  <si>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</si>
  <si>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</si>
  <si>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</si>
  <si>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</si>
  <si>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</si>
  <si>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</si>
  <si>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(502) 5208-6058 / 5000-0682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</si>
  <si>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</si>
  <si>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</si>
  <si>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</si>
  <si>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</si>
  <si>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</si>
  <si>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</si>
  <si>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</si>
  <si>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</si>
  <si>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</si>
  <si>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>ENCARGADO DE ACTUALIZACION : NOE ALEXANDER LOPEZ BARRIENTOS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</si>
  <si>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</si>
  <si>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</si>
  <si>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</si>
  <si>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</si>
  <si>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</si>
  <si>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</si>
  <si>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</si>
  <si>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</si>
  <si>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</si>
  <si>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</si>
  <si>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</si>
  <si>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</si>
  <si>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</si>
  <si>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</si>
  <si>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</si>
  <si>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</si>
  <si>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</si>
  <si>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</si>
  <si>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</si>
  <si>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</si>
  <si>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</si>
  <si>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</si>
  <si>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</si>
  <si>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</si>
  <si>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</si>
  <si>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FECHA ACTUALIZADA: JUNIO 2024.</t>
  </si>
  <si>
    <t>FECHA ACTUALIZADA: JUNIO 2024</t>
  </si>
  <si>
    <t xml:space="preserve">Traslado de fondos a la cuenta 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</si>
</sst>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7" xfId="0" applyNumberFormat="1" applyFont="1" applyFill="1" applyBorder="1" applyAlignment="1" applyProtection="1">
      <alignment horizontal="center" vertical="top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9" fillId="0" borderId="2" xfId="0" applyNumberFormat="1" applyFont="1" applyBorder="1"/>
    <xf numFmtId="4" fontId="8" fillId="0" borderId="17" xfId="0" applyNumberFormat="1" applyFont="1" applyBorder="1" applyAlignment="1">
      <alignment horizontal="center" vertical="top" wrapText="1"/>
    </xf>
    <xf numFmtId="4" fontId="8" fillId="0" borderId="18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4" fontId="6" fillId="0" borderId="19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0" borderId="2" xfId="1" applyNumberFormat="1" applyFont="1" applyFill="1" applyBorder="1"/>
    <xf numFmtId="2" fontId="5" fillId="0" borderId="2" xfId="0" applyNumberFormat="1" applyFont="1" applyBorder="1"/>
    <xf numFmtId="4" fontId="5" fillId="2" borderId="26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19" xfId="0" applyNumberFormat="1" applyFont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4" fontId="5" fillId="0" borderId="24" xfId="0" applyNumberFormat="1" applyFont="1" applyBorder="1"/>
    <xf numFmtId="0" fontId="6" fillId="0" borderId="11" xfId="0" applyFont="1" applyBorder="1" applyAlignment="1">
      <alignment horizont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1" fillId="2" borderId="2" xfId="0" applyFont="1" applyFill="1" applyBorder="1"/>
    <xf numFmtId="0" fontId="6" fillId="0" borderId="2" xfId="0" applyFont="1" applyBorder="1"/>
    <xf numFmtId="167" fontId="5" fillId="2" borderId="2" xfId="0" applyNumberFormat="1" applyFont="1" applyFill="1" applyBorder="1"/>
    <xf numFmtId="4" fontId="8" fillId="0" borderId="14" xfId="0" applyNumberFormat="1" applyFont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Border="1" applyAlignment="1">
      <alignment horizontal="center" vertical="center"/>
    </xf>
    <xf numFmtId="40" fontId="6" fillId="2" borderId="27" xfId="0" applyNumberFormat="1" applyFont="1" applyFill="1" applyBorder="1"/>
    <xf numFmtId="40" fontId="6" fillId="2" borderId="28" xfId="0" applyNumberFormat="1" applyFont="1" applyFill="1" applyBorder="1"/>
    <xf numFmtId="4" fontId="6" fillId="0" borderId="29" xfId="0" applyNumberFormat="1" applyFont="1" applyBorder="1"/>
    <xf numFmtId="40" fontId="6" fillId="0" borderId="21" xfId="0" applyNumberFormat="1" applyFont="1" applyBorder="1"/>
    <xf numFmtId="40" fontId="6" fillId="2" borderId="21" xfId="0" applyNumberFormat="1" applyFont="1" applyFill="1" applyBorder="1"/>
    <xf numFmtId="4" fontId="6" fillId="0" borderId="28" xfId="0" applyNumberFormat="1" applyFont="1" applyBorder="1"/>
    <xf numFmtId="0" fontId="4" fillId="0" borderId="28" xfId="0" applyFont="1" applyBorder="1"/>
    <xf numFmtId="40" fontId="6" fillId="0" borderId="28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4" fontId="5" fillId="2" borderId="36" xfId="0" applyNumberFormat="1" applyFont="1" applyFill="1" applyBorder="1"/>
    <xf numFmtId="4" fontId="8" fillId="0" borderId="37" xfId="0" applyNumberFormat="1" applyFont="1" applyBorder="1" applyAlignment="1" applyProtection="1">
      <alignment horizontal="center" vertical="top" wrapText="1"/>
      <protection locked="0"/>
    </xf>
    <xf numFmtId="4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39" xfId="0" applyNumberFormat="1" applyFont="1" applyBorder="1" applyAlignment="1" applyProtection="1">
      <alignment horizontal="center" vertical="top" wrapText="1"/>
      <protection locked="0"/>
    </xf>
    <xf numFmtId="4" fontId="8" fillId="0" borderId="13" xfId="0" applyNumberFormat="1" applyFont="1" applyBorder="1" applyAlignment="1" applyProtection="1">
      <alignment horizontal="center" vertical="center" wrapText="1"/>
      <protection locked="0"/>
    </xf>
    <xf numFmtId="167" fontId="5" fillId="2" borderId="19" xfId="0" applyNumberFormat="1" applyFont="1" applyFill="1" applyBorder="1"/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27" xfId="0" applyNumberFormat="1" applyFont="1" applyBorder="1"/>
    <xf numFmtId="4" fontId="5" fillId="0" borderId="28" xfId="0" applyNumberFormat="1" applyFont="1" applyBorder="1"/>
    <xf numFmtId="0" fontId="5" fillId="0" borderId="28" xfId="0" applyFont="1" applyBorder="1"/>
    <xf numFmtId="4" fontId="5" fillId="0" borderId="29" xfId="0" applyNumberFormat="1" applyFont="1" applyBorder="1"/>
    <xf numFmtId="0" fontId="7" fillId="2" borderId="32" xfId="0" applyFont="1" applyFill="1" applyBorder="1" applyAlignment="1">
      <alignment horizontal="left" wrapText="1"/>
    </xf>
    <xf numFmtId="4" fontId="6" fillId="2" borderId="30" xfId="1" applyNumberFormat="1" applyFont="1" applyFill="1" applyBorder="1"/>
    <xf numFmtId="4" fontId="6" fillId="0" borderId="30" xfId="1" applyNumberFormat="1" applyFont="1" applyFill="1" applyBorder="1"/>
    <xf numFmtId="4" fontId="6" fillId="0" borderId="30" xfId="0" applyNumberFormat="1" applyFont="1" applyBorder="1"/>
    <xf numFmtId="40" fontId="6" fillId="2" borderId="30" xfId="0" applyNumberFormat="1" applyFont="1" applyFill="1" applyBorder="1"/>
    <xf numFmtId="167" fontId="6" fillId="2" borderId="30" xfId="0" applyNumberFormat="1" applyFont="1" applyFill="1" applyBorder="1"/>
    <xf numFmtId="40" fontId="6" fillId="0" borderId="30" xfId="0" applyNumberFormat="1" applyFont="1" applyBorder="1"/>
    <xf numFmtId="40" fontId="6" fillId="2" borderId="33" xfId="0" applyNumberFormat="1" applyFont="1" applyFill="1" applyBorder="1"/>
    <xf numFmtId="4" fontId="8" fillId="0" borderId="40" xfId="0" applyNumberFormat="1" applyFont="1" applyBorder="1" applyAlignment="1">
      <alignment horizontal="center" vertical="center" wrapText="1"/>
    </xf>
    <xf numFmtId="4" fontId="8" fillId="0" borderId="41" xfId="0" applyNumberFormat="1" applyFont="1" applyBorder="1" applyAlignment="1">
      <alignment horizontal="center" vertical="top" wrapText="1"/>
    </xf>
    <xf numFmtId="4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top" wrapText="1"/>
    </xf>
    <xf numFmtId="4" fontId="8" fillId="0" borderId="31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 applyProtection="1">
      <alignment horizontal="center" vertical="center" wrapText="1"/>
      <protection locked="0"/>
    </xf>
    <xf numFmtId="4" fontId="8" fillId="0" borderId="4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ABRIL%20%202024%20WEND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A/Desktop/CAJA%20FISCAL%20MAYO%202024%20R-WEN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1880</v>
          </cell>
        </row>
        <row r="22">
          <cell r="G22">
            <v>4150</v>
          </cell>
        </row>
        <row r="23">
          <cell r="G23">
            <v>2940</v>
          </cell>
        </row>
        <row r="24">
          <cell r="G24">
            <v>6900</v>
          </cell>
        </row>
        <row r="25">
          <cell r="G25">
            <v>0</v>
          </cell>
        </row>
        <row r="26">
          <cell r="G26">
            <v>6530</v>
          </cell>
        </row>
        <row r="27">
          <cell r="G27">
            <v>780</v>
          </cell>
        </row>
        <row r="28">
          <cell r="G28">
            <v>2370</v>
          </cell>
        </row>
        <row r="29">
          <cell r="G29">
            <v>3180</v>
          </cell>
        </row>
        <row r="30">
          <cell r="G30">
            <v>3305</v>
          </cell>
        </row>
        <row r="31">
          <cell r="G31">
            <v>120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8720</v>
          </cell>
        </row>
        <row r="35">
          <cell r="G35">
            <v>5850</v>
          </cell>
        </row>
        <row r="36">
          <cell r="G36">
            <v>2160</v>
          </cell>
        </row>
        <row r="37">
          <cell r="G37">
            <v>7240</v>
          </cell>
        </row>
        <row r="38">
          <cell r="G38">
            <v>4760</v>
          </cell>
        </row>
        <row r="39">
          <cell r="G39">
            <v>1270</v>
          </cell>
        </row>
        <row r="40">
          <cell r="G40">
            <v>2140</v>
          </cell>
        </row>
        <row r="41">
          <cell r="G41">
            <v>2940</v>
          </cell>
        </row>
        <row r="42">
          <cell r="G42">
            <v>2240</v>
          </cell>
        </row>
        <row r="43">
          <cell r="G43">
            <v>1640</v>
          </cell>
        </row>
        <row r="44">
          <cell r="G44">
            <v>1460</v>
          </cell>
        </row>
        <row r="45">
          <cell r="G45">
            <v>2770</v>
          </cell>
        </row>
        <row r="46">
          <cell r="G46">
            <v>2130</v>
          </cell>
        </row>
        <row r="47">
          <cell r="G47">
            <v>1550</v>
          </cell>
        </row>
        <row r="48">
          <cell r="G48">
            <v>1880</v>
          </cell>
        </row>
        <row r="49">
          <cell r="G49">
            <v>960</v>
          </cell>
        </row>
        <row r="50">
          <cell r="G50">
            <v>1240</v>
          </cell>
        </row>
      </sheetData>
      <sheetData sheetId="1">
        <row r="19">
          <cell r="G19">
            <v>3325</v>
          </cell>
        </row>
        <row r="20">
          <cell r="G20">
            <v>450</v>
          </cell>
        </row>
        <row r="21">
          <cell r="G21">
            <v>1170</v>
          </cell>
        </row>
        <row r="22">
          <cell r="G22">
            <v>350</v>
          </cell>
        </row>
        <row r="23">
          <cell r="G23">
            <v>100</v>
          </cell>
        </row>
        <row r="28">
          <cell r="H28">
            <v>53.76</v>
          </cell>
        </row>
        <row r="29">
          <cell r="H29">
            <v>0</v>
          </cell>
        </row>
        <row r="30">
          <cell r="H30">
            <v>489.25</v>
          </cell>
        </row>
        <row r="31">
          <cell r="H31">
            <v>540.41999999999996</v>
          </cell>
        </row>
        <row r="32">
          <cell r="H32">
            <v>455.67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200-A-3 Ingresos (4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7">
          <cell r="H27">
            <v>193.2</v>
          </cell>
        </row>
        <row r="28">
          <cell r="H28">
            <v>53.76</v>
          </cell>
        </row>
        <row r="30">
          <cell r="H30">
            <v>489.25</v>
          </cell>
        </row>
        <row r="32">
          <cell r="H32">
            <v>293.55</v>
          </cell>
        </row>
      </sheetData>
      <sheetData sheetId="1"/>
      <sheetData sheetId="2">
        <row r="21">
          <cell r="I21">
            <v>3753.04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W142"/>
  <sheetViews>
    <sheetView tabSelected="1" topLeftCell="A23" zoomScaleNormal="100" workbookViewId="0">
      <selection activeCell="Y26" sqref="Y26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7109375" style="2" hidden="1" customWidth="1"/>
    <col min="8" max="8" width="11.28515625" style="2" customWidth="1"/>
    <col min="9" max="9" width="13.5703125" style="2" customWidth="1"/>
    <col min="10" max="11" width="11.28515625" style="2" customWidth="1"/>
    <col min="12" max="12" width="12" style="2" hidden="1" customWidth="1"/>
    <col min="13" max="14" width="11.28515625" style="2" customWidth="1"/>
    <col min="15" max="16" width="11.28515625" style="2" hidden="1" customWidth="1"/>
    <col min="17" max="17" width="13.140625" style="2" hidden="1" customWidth="1"/>
    <col min="18" max="21" width="11.28515625" style="2" hidden="1" customWidth="1"/>
    <col min="22" max="22" width="12.42578125" style="2" hidden="1" customWidth="1"/>
    <col min="23" max="23" width="11" style="2" hidden="1" customWidth="1"/>
    <col min="24" max="24" width="3.5703125" style="2" customWidth="1"/>
    <col min="25" max="16384" width="11" style="2"/>
  </cols>
  <sheetData>
    <row r="8" spans="2:22" x14ac:dyDescent="0.2">
      <c r="B8" s="152" t="s">
        <v>120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2:22" x14ac:dyDescent="0.2">
      <c r="B9" s="152" t="s">
        <v>123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2:22" x14ac:dyDescent="0.2">
      <c r="B10" s="152" t="s">
        <v>133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</row>
    <row r="11" spans="2:22" x14ac:dyDescent="0.2">
      <c r="B11" s="152" t="s">
        <v>134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</row>
    <row r="12" spans="2:22" x14ac:dyDescent="0.2">
      <c r="B12" s="152" t="s">
        <v>159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2:22" ht="20.25" customHeight="1" x14ac:dyDescent="0.2">
      <c r="B13" s="152" t="s">
        <v>146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2:22" x14ac:dyDescent="0.2">
      <c r="B14" s="3" t="s">
        <v>147</v>
      </c>
      <c r="C14" s="3"/>
      <c r="D14" s="3"/>
      <c r="E14" s="3"/>
      <c r="F14" s="3"/>
      <c r="G14" s="3"/>
      <c r="H14" s="3"/>
      <c r="I14" s="86"/>
      <c r="J14" s="86"/>
      <c r="K14" s="86"/>
      <c r="L14" s="86"/>
      <c r="M14" s="23"/>
      <c r="N14" s="23"/>
      <c r="O14" s="82"/>
      <c r="P14" s="85"/>
      <c r="Q14" s="86"/>
      <c r="R14" s="85"/>
      <c r="S14" s="85"/>
      <c r="T14" s="85"/>
      <c r="U14" s="85"/>
    </row>
    <row r="15" spans="2:22" ht="13.5" customHeight="1" thickBot="1" x14ac:dyDescent="0.25">
      <c r="B15" s="153" t="s">
        <v>0</v>
      </c>
      <c r="C15" s="153"/>
      <c r="D15" s="153"/>
      <c r="E15" s="153"/>
      <c r="F15" s="153"/>
      <c r="G15" s="153"/>
      <c r="H15" s="15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2:22" ht="27.75" customHeight="1" thickBot="1" x14ac:dyDescent="0.35">
      <c r="B16" s="150" t="s">
        <v>116</v>
      </c>
      <c r="C16" s="150"/>
      <c r="D16" s="150"/>
      <c r="E16" s="150"/>
      <c r="F16" s="150"/>
      <c r="G16" s="150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2:23" ht="27" customHeight="1" thickBot="1" x14ac:dyDescent="0.25">
      <c r="B17" s="39" t="s">
        <v>0</v>
      </c>
      <c r="C17" s="19"/>
      <c r="D17" s="147" t="s">
        <v>1</v>
      </c>
      <c r="E17" s="148"/>
      <c r="F17" s="149"/>
      <c r="G17" s="19"/>
      <c r="H17" s="40">
        <v>2024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2:23" ht="27.75" thickBot="1" x14ac:dyDescent="0.25">
      <c r="B18" s="41" t="s">
        <v>2</v>
      </c>
      <c r="C18" s="121" t="s">
        <v>99</v>
      </c>
      <c r="D18" s="122" t="s">
        <v>3</v>
      </c>
      <c r="E18" s="122" t="s">
        <v>4</v>
      </c>
      <c r="F18" s="123" t="s">
        <v>100</v>
      </c>
      <c r="G18" s="41" t="s">
        <v>5</v>
      </c>
      <c r="H18" s="124" t="s">
        <v>6</v>
      </c>
      <c r="I18" s="41" t="s">
        <v>119</v>
      </c>
      <c r="J18" s="41" t="s">
        <v>128</v>
      </c>
      <c r="K18" s="41" t="s">
        <v>129</v>
      </c>
      <c r="L18" s="41" t="s">
        <v>132</v>
      </c>
      <c r="M18" s="41" t="s">
        <v>156</v>
      </c>
      <c r="N18" s="126" t="s">
        <v>131</v>
      </c>
      <c r="O18" s="126" t="s">
        <v>136</v>
      </c>
      <c r="P18" s="106" t="s">
        <v>138</v>
      </c>
      <c r="Q18" s="41" t="s">
        <v>144</v>
      </c>
      <c r="R18" s="106" t="s">
        <v>139</v>
      </c>
      <c r="S18" s="41" t="s">
        <v>140</v>
      </c>
      <c r="T18" s="41" t="s">
        <v>141</v>
      </c>
      <c r="U18" s="106" t="s">
        <v>142</v>
      </c>
      <c r="V18" s="41" t="s">
        <v>71</v>
      </c>
      <c r="W18" s="107" t="s">
        <v>117</v>
      </c>
    </row>
    <row r="19" spans="2:23" ht="12.75" x14ac:dyDescent="0.2">
      <c r="B19" s="60" t="s">
        <v>7</v>
      </c>
      <c r="C19" s="61">
        <v>0</v>
      </c>
      <c r="D19" s="62"/>
      <c r="E19" s="62"/>
      <c r="F19" s="62"/>
      <c r="G19" s="62">
        <f>+C19+D19-E19+F19</f>
        <v>0</v>
      </c>
      <c r="H19" s="32"/>
      <c r="I19" s="125"/>
      <c r="J19" s="32"/>
      <c r="K19" s="32"/>
      <c r="L19" s="62">
        <f>+H19+I19+J19+K19</f>
        <v>0</v>
      </c>
      <c r="M19" s="62"/>
      <c r="N19" s="33"/>
      <c r="O19" s="127"/>
      <c r="P19" s="62"/>
      <c r="Q19" s="62">
        <f>+L19+M19+N19+O19+P19</f>
        <v>0</v>
      </c>
      <c r="R19" s="62"/>
      <c r="S19" s="62"/>
      <c r="T19" s="62"/>
      <c r="U19" s="62"/>
      <c r="V19" s="62">
        <f>+Q19+R19+S19+T19+U19</f>
        <v>0</v>
      </c>
      <c r="W19" s="55">
        <f>+G19-V19</f>
        <v>0</v>
      </c>
    </row>
    <row r="20" spans="2:23" ht="12.75" x14ac:dyDescent="0.2">
      <c r="B20" s="57" t="s">
        <v>8</v>
      </c>
      <c r="C20" s="24">
        <v>450000</v>
      </c>
      <c r="D20" s="58"/>
      <c r="E20" s="58"/>
      <c r="F20" s="58"/>
      <c r="G20" s="42">
        <f t="shared" ref="G20:G30" si="0">+C20+D20-E20+F20</f>
        <v>450000</v>
      </c>
      <c r="H20" s="6">
        <v>34898.01</v>
      </c>
      <c r="I20" s="105">
        <f>+H20</f>
        <v>34898.01</v>
      </c>
      <c r="J20" s="6">
        <v>38020.400000000001</v>
      </c>
      <c r="K20" s="6">
        <v>38020.400000000001</v>
      </c>
      <c r="L20" s="42">
        <f>+H20+I20+J20+K20</f>
        <v>145836.82</v>
      </c>
      <c r="M20" s="42">
        <v>38020.400000000001</v>
      </c>
      <c r="N20" s="34">
        <v>38020.400000000001</v>
      </c>
      <c r="O20" s="128"/>
      <c r="P20" s="42"/>
      <c r="Q20" s="42">
        <f>+L20+M20+N20+O20+P20</f>
        <v>221877.62</v>
      </c>
      <c r="R20" s="6"/>
      <c r="S20" s="42"/>
      <c r="T20" s="42"/>
      <c r="U20" s="42"/>
      <c r="V20" s="42">
        <f t="shared" ref="V20:V31" si="1">+Q20+R20+S20+T20+U20</f>
        <v>221877.62</v>
      </c>
      <c r="W20" s="56">
        <f t="shared" ref="W20:W31" si="2">+G20-V20</f>
        <v>228122.38</v>
      </c>
    </row>
    <row r="21" spans="2:23" ht="12.75" x14ac:dyDescent="0.2">
      <c r="B21" s="57" t="s">
        <v>126</v>
      </c>
      <c r="C21" s="24">
        <v>8500</v>
      </c>
      <c r="D21" s="58"/>
      <c r="E21" s="58"/>
      <c r="F21" s="58"/>
      <c r="G21" s="42">
        <f t="shared" si="0"/>
        <v>8500</v>
      </c>
      <c r="H21" s="6"/>
      <c r="I21" s="105"/>
      <c r="J21" s="6"/>
      <c r="K21" s="6"/>
      <c r="L21" s="42">
        <f t="shared" ref="L21:L31" si="3">+H21+I21+J21+K21</f>
        <v>0</v>
      </c>
      <c r="M21" s="42"/>
      <c r="N21" s="34"/>
      <c r="O21" s="128"/>
      <c r="P21" s="42"/>
      <c r="Q21" s="42">
        <f t="shared" ref="Q21:Q31" si="4">+L21+M21+N21+O21+P21</f>
        <v>0</v>
      </c>
      <c r="R21" s="6"/>
      <c r="S21" s="42"/>
      <c r="T21" s="42"/>
      <c r="U21" s="42"/>
      <c r="V21" s="42">
        <f t="shared" si="1"/>
        <v>0</v>
      </c>
      <c r="W21" s="56">
        <f t="shared" si="2"/>
        <v>8500</v>
      </c>
    </row>
    <row r="22" spans="2:23" ht="25.5" x14ac:dyDescent="0.2">
      <c r="B22" s="57" t="s">
        <v>112</v>
      </c>
      <c r="C22" s="24">
        <v>130000</v>
      </c>
      <c r="D22" s="58"/>
      <c r="E22" s="58"/>
      <c r="F22" s="58"/>
      <c r="G22" s="42">
        <f t="shared" si="0"/>
        <v>130000</v>
      </c>
      <c r="H22" s="6"/>
      <c r="I22" s="105"/>
      <c r="J22" s="6"/>
      <c r="K22" s="6"/>
      <c r="L22" s="42">
        <f t="shared" si="3"/>
        <v>0</v>
      </c>
      <c r="M22" s="42"/>
      <c r="N22" s="34"/>
      <c r="O22" s="128"/>
      <c r="P22" s="42"/>
      <c r="Q22" s="42">
        <f t="shared" si="4"/>
        <v>0</v>
      </c>
      <c r="R22" s="6"/>
      <c r="S22" s="42"/>
      <c r="T22" s="42"/>
      <c r="U22" s="42"/>
      <c r="V22" s="42">
        <f t="shared" si="1"/>
        <v>0</v>
      </c>
      <c r="W22" s="56">
        <f t="shared" si="2"/>
        <v>130000</v>
      </c>
    </row>
    <row r="23" spans="2:23" ht="25.5" x14ac:dyDescent="0.2">
      <c r="B23" s="57" t="s">
        <v>9</v>
      </c>
      <c r="C23" s="6">
        <v>0</v>
      </c>
      <c r="D23" s="42"/>
      <c r="E23" s="42"/>
      <c r="F23" s="42"/>
      <c r="G23" s="42">
        <f t="shared" si="0"/>
        <v>0</v>
      </c>
      <c r="H23" s="6"/>
      <c r="I23" s="105"/>
      <c r="J23" s="6">
        <v>10080</v>
      </c>
      <c r="K23" s="6"/>
      <c r="L23" s="42">
        <f t="shared" si="3"/>
        <v>10080</v>
      </c>
      <c r="M23" s="42"/>
      <c r="N23" s="34"/>
      <c r="O23" s="128"/>
      <c r="P23" s="42"/>
      <c r="Q23" s="42">
        <f t="shared" si="4"/>
        <v>10080</v>
      </c>
      <c r="R23" s="6"/>
      <c r="S23" s="42"/>
      <c r="T23" s="42"/>
      <c r="U23" s="42"/>
      <c r="V23" s="42">
        <f t="shared" si="1"/>
        <v>10080</v>
      </c>
      <c r="W23" s="56">
        <f t="shared" si="2"/>
        <v>-10080</v>
      </c>
    </row>
    <row r="24" spans="2:23" ht="25.5" x14ac:dyDescent="0.2">
      <c r="B24" s="57" t="s">
        <v>127</v>
      </c>
      <c r="C24" s="6">
        <v>0</v>
      </c>
      <c r="D24" s="42"/>
      <c r="E24" s="42"/>
      <c r="F24" s="42"/>
      <c r="G24" s="42">
        <f t="shared" si="0"/>
        <v>0</v>
      </c>
      <c r="H24" s="6"/>
      <c r="I24" s="105"/>
      <c r="J24" s="6"/>
      <c r="K24" s="6"/>
      <c r="L24" s="42">
        <f t="shared" si="3"/>
        <v>0</v>
      </c>
      <c r="M24" s="42"/>
      <c r="N24" s="34"/>
      <c r="O24" s="128"/>
      <c r="P24" s="42"/>
      <c r="Q24" s="42">
        <f t="shared" si="4"/>
        <v>0</v>
      </c>
      <c r="R24" s="6"/>
      <c r="S24" s="42"/>
      <c r="T24" s="42"/>
      <c r="U24" s="42"/>
      <c r="V24" s="42">
        <f t="shared" si="1"/>
        <v>0</v>
      </c>
      <c r="W24" s="56">
        <f t="shared" si="2"/>
        <v>0</v>
      </c>
    </row>
    <row r="25" spans="2:23" ht="25.5" x14ac:dyDescent="0.2">
      <c r="B25" s="57" t="s">
        <v>154</v>
      </c>
      <c r="C25" s="6">
        <v>0</v>
      </c>
      <c r="D25" s="42"/>
      <c r="E25" s="42"/>
      <c r="F25" s="42"/>
      <c r="G25" s="42">
        <f t="shared" si="0"/>
        <v>0</v>
      </c>
      <c r="H25" s="6"/>
      <c r="I25" s="105"/>
      <c r="J25" s="6"/>
      <c r="K25" s="6"/>
      <c r="L25" s="42">
        <f t="shared" si="3"/>
        <v>0</v>
      </c>
      <c r="M25" s="42"/>
      <c r="N25" s="34"/>
      <c r="O25" s="129"/>
      <c r="P25" s="42"/>
      <c r="Q25" s="42">
        <f t="shared" si="4"/>
        <v>0</v>
      </c>
      <c r="R25" s="6"/>
      <c r="S25" s="42"/>
      <c r="T25" s="42"/>
      <c r="U25" s="42"/>
      <c r="V25" s="42">
        <f t="shared" si="1"/>
        <v>0</v>
      </c>
      <c r="W25" s="56">
        <f t="shared" si="2"/>
        <v>0</v>
      </c>
    </row>
    <row r="26" spans="2:23" ht="25.5" x14ac:dyDescent="0.2">
      <c r="B26" s="57" t="s">
        <v>155</v>
      </c>
      <c r="C26" s="24">
        <v>0</v>
      </c>
      <c r="D26" s="42"/>
      <c r="E26" s="42"/>
      <c r="F26" s="42"/>
      <c r="G26" s="42">
        <f t="shared" si="0"/>
        <v>0</v>
      </c>
      <c r="H26" s="6">
        <v>1500</v>
      </c>
      <c r="I26" s="105">
        <f>50855+88055</f>
        <v>138910</v>
      </c>
      <c r="J26" s="6">
        <f>24245+2250+300+450+2850+750+250+900</f>
        <v>31995</v>
      </c>
      <c r="K26" s="6">
        <f>+'[1]Forma 200-A-3 Ingresos (4)'!G21+'[1]Forma 200-A-3 Ingresos (4)'!G22+'[1]Forma 200-A-3 Ingresos (4)'!G23+'[1]Forma 200-A-3 Ingresos (4)'!G24+'[1]Forma 200-A-3 Ingresos (4)'!G25+'[1]Forma 200-A-3 Ingresos (4)'!G26+'[1]Forma 200-A-3 Ingresos (4)'!G27+'[1]Forma 200-A-3 Ingresos (4)'!G28+'[1]Forma 200-A-3 Ingresos (4)'!G29+'[1]Forma 200-A-3 Ingresos (4)'!G30+'[1]Forma 200-A-3 Ingresos (4)'!G31+'[1]Forma 200-A-3 Ingresos (4)'!G32+'[1]Forma 200-A-3 Ingresos (4)'!G33+'[1]Forma 200-A-3 Ingresos (4)'!G34+'[1]Forma 200-A-3 Ingresos (4)'!G35+'[1]Forma 200-A-3 Ingresos (4)'!G36+'[1]Forma 200-A-3 Ingresos (4)'!G37+'[1]Forma 200-A-3 Ingresos (4)'!G38+'[1]Forma 200-A-3 Ingresos (4)'!G39+'[1]Forma 200-A-3 Ingresos (4)'!G40+'[1]Forma 200-A-3 Ingresos (4)'!G41+'[1]Forma 200-A-3 Ingresos (4)'!G42+'[1]Forma 200-A-3 Ingresos (4)'!G43+'[1]Forma 200-A-3 Ingresos (4)'!G44+'[1]Forma 200-A-3 Ingresos (4)'!G45+'[1]Forma 200-A-3 Ingresos (4)'!G46+'[1]Forma 200-A-3 Ingresos (4)'!G47+'[1]Forma 200-A-3 Ingresos (4)'!G48+'[1]Forma 200-A-3 Ingresos (4)'!G49+'[1]Forma 200-A-3 Ingresos (4)'!G50+'[1]Forma 200-A-3 Ingresos (3)'!G19+'[1]Forma 200-A-3 Ingresos (3)'!G20+'[1]Forma 200-A-3 Ingresos (3)'!G21+'[1]Forma 200-A-3 Ingresos (3)'!G22+'[1]Forma 200-A-3 Ingresos (3)'!G23</f>
        <v>88500</v>
      </c>
      <c r="L26" s="42">
        <f t="shared" si="3"/>
        <v>260905</v>
      </c>
      <c r="M26" s="42">
        <f>600+3150+245</f>
        <v>3995</v>
      </c>
      <c r="N26" s="34">
        <f>3000+120+10080</f>
        <v>13200</v>
      </c>
      <c r="O26" s="128"/>
      <c r="P26" s="42"/>
      <c r="Q26" s="42">
        <f t="shared" si="4"/>
        <v>278100</v>
      </c>
      <c r="R26" s="6"/>
      <c r="S26" s="42"/>
      <c r="T26" s="42"/>
      <c r="U26" s="42"/>
      <c r="V26" s="42">
        <f t="shared" si="1"/>
        <v>278100</v>
      </c>
      <c r="W26" s="56">
        <f t="shared" si="2"/>
        <v>-278100</v>
      </c>
    </row>
    <row r="27" spans="2:23" ht="12.75" x14ac:dyDescent="0.2">
      <c r="B27" s="57" t="s">
        <v>10</v>
      </c>
      <c r="C27" s="24">
        <v>0</v>
      </c>
      <c r="D27" s="58"/>
      <c r="E27" s="58"/>
      <c r="F27" s="58"/>
      <c r="G27" s="42">
        <f t="shared" si="0"/>
        <v>0</v>
      </c>
      <c r="H27" s="6"/>
      <c r="I27" s="105">
        <v>42.08</v>
      </c>
      <c r="J27" s="6"/>
      <c r="K27" s="6"/>
      <c r="L27" s="42">
        <f t="shared" si="3"/>
        <v>42.08</v>
      </c>
      <c r="M27" s="42"/>
      <c r="N27" s="34"/>
      <c r="O27" s="128"/>
      <c r="P27" s="42"/>
      <c r="Q27" s="42">
        <f t="shared" si="4"/>
        <v>42.08</v>
      </c>
      <c r="R27" s="42"/>
      <c r="S27" s="42"/>
      <c r="T27" s="42"/>
      <c r="U27" s="42"/>
      <c r="V27" s="42">
        <f t="shared" si="1"/>
        <v>42.08</v>
      </c>
      <c r="W27" s="56">
        <f t="shared" si="2"/>
        <v>-42.08</v>
      </c>
    </row>
    <row r="28" spans="2:23" ht="25.5" x14ac:dyDescent="0.2">
      <c r="B28" s="57" t="s">
        <v>101</v>
      </c>
      <c r="C28" s="6">
        <v>0</v>
      </c>
      <c r="D28" s="58"/>
      <c r="E28" s="58"/>
      <c r="F28" s="58"/>
      <c r="G28" s="42">
        <f t="shared" si="0"/>
        <v>0</v>
      </c>
      <c r="H28" s="6">
        <v>164.22</v>
      </c>
      <c r="I28" s="105">
        <v>164.22</v>
      </c>
      <c r="J28" s="6">
        <f>4000*0.0483</f>
        <v>193.20000000000002</v>
      </c>
      <c r="K28" s="6">
        <v>193.2</v>
      </c>
      <c r="L28" s="42">
        <f t="shared" si="3"/>
        <v>714.83999999999992</v>
      </c>
      <c r="M28" s="42">
        <f>+'[2]Forma 200-A-3 Ingresos (4)'!H27</f>
        <v>193.2</v>
      </c>
      <c r="N28" s="34">
        <v>193.2</v>
      </c>
      <c r="O28" s="128"/>
      <c r="P28" s="42"/>
      <c r="Q28" s="42">
        <f t="shared" si="4"/>
        <v>1101.24</v>
      </c>
      <c r="R28" s="6"/>
      <c r="S28" s="42"/>
      <c r="T28" s="42"/>
      <c r="U28" s="42"/>
      <c r="V28" s="42">
        <f t="shared" si="1"/>
        <v>1101.24</v>
      </c>
      <c r="W28" s="56">
        <f t="shared" si="2"/>
        <v>-1101.24</v>
      </c>
    </row>
    <row r="29" spans="2:23" ht="25.5" x14ac:dyDescent="0.2">
      <c r="B29" s="57" t="s">
        <v>11</v>
      </c>
      <c r="C29" s="6">
        <v>0</v>
      </c>
      <c r="D29" s="59"/>
      <c r="E29" s="59"/>
      <c r="F29" s="59"/>
      <c r="G29" s="42">
        <f t="shared" si="0"/>
        <v>0</v>
      </c>
      <c r="H29" s="6">
        <v>5345.18</v>
      </c>
      <c r="I29" s="105"/>
      <c r="J29" s="6"/>
      <c r="K29" s="6"/>
      <c r="L29" s="42">
        <f t="shared" si="3"/>
        <v>5345.18</v>
      </c>
      <c r="M29" s="42">
        <v>6073.8</v>
      </c>
      <c r="N29" s="34">
        <v>861.34</v>
      </c>
      <c r="O29" s="128"/>
      <c r="P29" s="42"/>
      <c r="Q29" s="42">
        <f t="shared" si="4"/>
        <v>12280.32</v>
      </c>
      <c r="R29" s="6"/>
      <c r="S29" s="42"/>
      <c r="T29" s="42"/>
      <c r="U29" s="42"/>
      <c r="V29" s="42">
        <f t="shared" si="1"/>
        <v>12280.32</v>
      </c>
      <c r="W29" s="56">
        <f t="shared" si="2"/>
        <v>-12280.32</v>
      </c>
    </row>
    <row r="30" spans="2:23" ht="12.75" x14ac:dyDescent="0.2">
      <c r="B30" s="57" t="s">
        <v>113</v>
      </c>
      <c r="C30" s="6">
        <v>0</v>
      </c>
      <c r="D30" s="42"/>
      <c r="E30" s="42"/>
      <c r="F30" s="42"/>
      <c r="G30" s="42">
        <f t="shared" si="0"/>
        <v>0</v>
      </c>
      <c r="H30" s="6"/>
      <c r="I30" s="105"/>
      <c r="J30" s="6"/>
      <c r="K30" s="6"/>
      <c r="L30" s="42">
        <f t="shared" si="3"/>
        <v>0</v>
      </c>
      <c r="M30" s="42"/>
      <c r="N30" s="34"/>
      <c r="O30" s="128"/>
      <c r="P30" s="42"/>
      <c r="Q30" s="42">
        <f t="shared" si="4"/>
        <v>0</v>
      </c>
      <c r="R30" s="6"/>
      <c r="S30" s="42"/>
      <c r="T30" s="42"/>
      <c r="U30" s="42"/>
      <c r="V30" s="42">
        <f t="shared" si="1"/>
        <v>0</v>
      </c>
      <c r="W30" s="56">
        <f t="shared" si="2"/>
        <v>0</v>
      </c>
    </row>
    <row r="31" spans="2:23" ht="12.75" x14ac:dyDescent="0.2">
      <c r="B31" s="57" t="s">
        <v>102</v>
      </c>
      <c r="C31" s="6">
        <v>0</v>
      </c>
      <c r="D31" s="42"/>
      <c r="E31" s="42"/>
      <c r="F31" s="42"/>
      <c r="G31" s="42"/>
      <c r="H31" s="6">
        <v>605.70000000000005</v>
      </c>
      <c r="I31" s="105">
        <v>2071.37</v>
      </c>
      <c r="J31" s="6">
        <v>836.56</v>
      </c>
      <c r="K31" s="6">
        <f>+'[1]Forma 200-A-3 Ingresos (3)'!H28+'[1]Forma 200-A-3 Ingresos (3)'!H29+'[1]Forma 200-A-3 Ingresos (3)'!H30+'[1]Forma 200-A-3 Ingresos (3)'!H31+'[1]Forma 200-A-3 Ingresos (3)'!H32</f>
        <v>1539.1</v>
      </c>
      <c r="L31" s="42">
        <f t="shared" si="3"/>
        <v>5052.7299999999996</v>
      </c>
      <c r="M31" s="42">
        <f>+'[2]Forma 200-A-3 Ingresos (4)'!H28+'[2]Forma 200-A-3 Ingresos (4)'!H30+'[2]Forma 200-A-3 Ingresos (4)'!H32</f>
        <v>836.56</v>
      </c>
      <c r="N31" s="34">
        <f>1081.8+53.76</f>
        <v>1135.56</v>
      </c>
      <c r="O31" s="128"/>
      <c r="P31" s="42"/>
      <c r="Q31" s="42">
        <f t="shared" si="4"/>
        <v>7024.8499999999985</v>
      </c>
      <c r="R31" s="6"/>
      <c r="S31" s="42"/>
      <c r="T31" s="42"/>
      <c r="U31" s="42"/>
      <c r="V31" s="42">
        <f t="shared" si="1"/>
        <v>7024.8499999999985</v>
      </c>
      <c r="W31" s="56">
        <f t="shared" si="2"/>
        <v>-7024.8499999999985</v>
      </c>
    </row>
    <row r="32" spans="2:23" ht="13.5" thickBot="1" x14ac:dyDescent="0.25">
      <c r="B32" s="83" t="s">
        <v>12</v>
      </c>
      <c r="C32" s="35">
        <f>SUM(C19:C31)</f>
        <v>588500</v>
      </c>
      <c r="D32" s="63">
        <f t="shared" ref="D32:G32" si="5">SUM(D19:D30)</f>
        <v>0</v>
      </c>
      <c r="E32" s="63">
        <f t="shared" si="5"/>
        <v>0</v>
      </c>
      <c r="F32" s="63">
        <f t="shared" si="5"/>
        <v>0</v>
      </c>
      <c r="G32" s="63">
        <f t="shared" si="5"/>
        <v>588500</v>
      </c>
      <c r="H32" s="63">
        <f>SUM(H19:H31)</f>
        <v>42513.11</v>
      </c>
      <c r="I32" s="63">
        <f>SUM(I19:I31)</f>
        <v>176085.68</v>
      </c>
      <c r="J32" s="63">
        <f t="shared" ref="J32:L32" si="6">SUM(J19:J31)</f>
        <v>81125.159999999989</v>
      </c>
      <c r="K32" s="63">
        <f t="shared" si="6"/>
        <v>128252.7</v>
      </c>
      <c r="L32" s="63">
        <f t="shared" si="6"/>
        <v>427976.65</v>
      </c>
      <c r="M32" s="63">
        <f>SUM(M19:M31)</f>
        <v>49118.96</v>
      </c>
      <c r="N32" s="65">
        <f t="shared" ref="N32:R32" si="7">SUM(N19:N31)</f>
        <v>53410.499999999993</v>
      </c>
      <c r="O32" s="130">
        <f t="shared" si="7"/>
        <v>0</v>
      </c>
      <c r="P32" s="63">
        <f t="shared" si="7"/>
        <v>0</v>
      </c>
      <c r="Q32" s="63">
        <f t="shared" si="7"/>
        <v>530506.11</v>
      </c>
      <c r="R32" s="63">
        <f t="shared" si="7"/>
        <v>0</v>
      </c>
      <c r="S32" s="63">
        <f t="shared" ref="S32" si="8">SUM(S19:S31)</f>
        <v>0</v>
      </c>
      <c r="T32" s="63">
        <f t="shared" ref="T32" si="9">SUM(T19:T31)</f>
        <v>0</v>
      </c>
      <c r="U32" s="63">
        <f t="shared" ref="U32:W32" si="10">SUM(U19:U31)</f>
        <v>0</v>
      </c>
      <c r="V32" s="63">
        <f t="shared" si="10"/>
        <v>530506.11</v>
      </c>
      <c r="W32" s="65">
        <f t="shared" si="10"/>
        <v>57993.89</v>
      </c>
    </row>
    <row r="33" spans="2:23" ht="12.75" x14ac:dyDescent="0.2">
      <c r="B33" s="4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2:23" ht="12.75" x14ac:dyDescent="0.2">
      <c r="B34" s="4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2:23" x14ac:dyDescent="0.2">
      <c r="B35" s="152"/>
      <c r="C35" s="152"/>
      <c r="D35" s="152"/>
      <c r="E35" s="152"/>
      <c r="F35" s="152"/>
      <c r="G35" s="152"/>
      <c r="H35" s="152"/>
      <c r="I35" s="23"/>
      <c r="J35" s="23"/>
      <c r="K35" s="23"/>
      <c r="L35" s="23"/>
      <c r="M35" s="116"/>
      <c r="N35" s="23"/>
      <c r="O35" s="82"/>
      <c r="P35" s="85"/>
      <c r="Q35" s="86"/>
      <c r="R35" s="85"/>
      <c r="S35" s="85"/>
      <c r="T35" s="85"/>
      <c r="U35" s="85"/>
    </row>
    <row r="36" spans="2:23" x14ac:dyDescent="0.2">
      <c r="B36" s="152"/>
      <c r="C36" s="152"/>
      <c r="D36" s="152"/>
      <c r="E36" s="152"/>
      <c r="F36" s="152"/>
      <c r="G36" s="152"/>
      <c r="H36" s="152"/>
      <c r="I36" s="23"/>
      <c r="J36" s="23"/>
      <c r="K36" s="23"/>
      <c r="L36" s="23"/>
      <c r="M36" s="23"/>
      <c r="N36" s="23"/>
      <c r="O36" s="82"/>
      <c r="P36" s="85"/>
      <c r="Q36" s="86"/>
      <c r="R36" s="85"/>
      <c r="S36" s="85"/>
      <c r="T36" s="85"/>
      <c r="U36" s="85"/>
    </row>
    <row r="37" spans="2:23" x14ac:dyDescent="0.2">
      <c r="B37" s="152"/>
      <c r="C37" s="152"/>
      <c r="D37" s="152"/>
      <c r="E37" s="152"/>
      <c r="F37" s="152"/>
      <c r="G37" s="152"/>
      <c r="H37" s="152"/>
      <c r="I37" s="23"/>
      <c r="J37" s="23"/>
      <c r="K37" s="23"/>
      <c r="L37" s="23"/>
      <c r="M37" s="23"/>
      <c r="N37" s="23"/>
      <c r="O37" s="82"/>
      <c r="P37" s="85"/>
      <c r="Q37" s="86"/>
      <c r="R37" s="85"/>
      <c r="S37" s="85"/>
      <c r="T37" s="85"/>
      <c r="U37" s="85"/>
    </row>
    <row r="38" spans="2:23" x14ac:dyDescent="0.2">
      <c r="B38" s="152"/>
      <c r="C38" s="152"/>
      <c r="D38" s="152"/>
      <c r="E38" s="152"/>
      <c r="F38" s="152"/>
      <c r="G38" s="152"/>
      <c r="H38" s="152"/>
      <c r="I38" s="23"/>
      <c r="J38" s="23"/>
      <c r="K38" s="23"/>
      <c r="L38" s="23"/>
      <c r="M38" s="23"/>
      <c r="N38" s="23"/>
      <c r="O38" s="82"/>
      <c r="P38" s="85"/>
      <c r="Q38" s="86"/>
      <c r="R38" s="85"/>
      <c r="S38" s="85"/>
      <c r="T38" s="85"/>
      <c r="U38" s="85"/>
    </row>
    <row r="39" spans="2:23" x14ac:dyDescent="0.2">
      <c r="B39" s="152"/>
      <c r="C39" s="152"/>
      <c r="D39" s="152"/>
      <c r="E39" s="152"/>
      <c r="F39" s="152"/>
      <c r="G39" s="152"/>
      <c r="H39" s="152"/>
      <c r="I39" s="23"/>
      <c r="J39" s="23"/>
      <c r="K39" s="23"/>
      <c r="L39" s="23"/>
      <c r="M39" s="23"/>
      <c r="N39" s="23"/>
      <c r="O39" s="82"/>
      <c r="P39" s="85"/>
      <c r="Q39" s="86"/>
      <c r="R39" s="85"/>
      <c r="S39" s="85"/>
      <c r="T39" s="85"/>
      <c r="U39" s="85"/>
    </row>
    <row r="40" spans="2:23" x14ac:dyDescent="0.2">
      <c r="B40" s="152"/>
      <c r="C40" s="152"/>
      <c r="D40" s="152"/>
      <c r="E40" s="152"/>
      <c r="F40" s="152"/>
      <c r="G40" s="152"/>
      <c r="H40" s="152"/>
      <c r="I40" s="23"/>
      <c r="J40" s="23"/>
      <c r="K40" s="23"/>
      <c r="L40" s="23"/>
      <c r="M40" s="23"/>
      <c r="N40" s="23"/>
      <c r="O40" s="82"/>
      <c r="P40" s="85"/>
      <c r="Q40" s="86"/>
      <c r="R40" s="85"/>
      <c r="S40" s="85"/>
      <c r="T40" s="85"/>
      <c r="U40" s="85"/>
    </row>
    <row r="41" spans="2:23" x14ac:dyDescent="0.2">
      <c r="B41" s="152"/>
      <c r="C41" s="152"/>
      <c r="D41" s="152"/>
      <c r="E41" s="152"/>
      <c r="F41" s="152"/>
      <c r="G41" s="152"/>
      <c r="H41" s="152"/>
      <c r="I41" s="23"/>
      <c r="J41" s="23"/>
      <c r="K41" s="23"/>
      <c r="L41" s="23"/>
      <c r="M41" s="23"/>
      <c r="N41" s="23"/>
      <c r="O41" s="82"/>
      <c r="P41" s="85"/>
      <c r="Q41" s="86"/>
      <c r="R41" s="85"/>
      <c r="S41" s="85"/>
      <c r="T41" s="85"/>
      <c r="U41" s="85"/>
    </row>
    <row r="42" spans="2:23" x14ac:dyDescent="0.2">
      <c r="B42" s="152"/>
      <c r="C42" s="152"/>
      <c r="D42" s="152"/>
      <c r="E42" s="152"/>
      <c r="F42" s="152"/>
      <c r="G42" s="152"/>
      <c r="H42" s="152"/>
      <c r="I42" s="23"/>
      <c r="J42" s="23"/>
      <c r="K42" s="23"/>
      <c r="L42" s="23"/>
      <c r="M42" s="23"/>
      <c r="N42" s="23"/>
      <c r="O42" s="82"/>
      <c r="P42" s="85"/>
      <c r="Q42" s="86"/>
      <c r="R42" s="85"/>
      <c r="S42" s="85"/>
      <c r="T42" s="85"/>
      <c r="U42" s="85"/>
    </row>
    <row r="43" spans="2:23" x14ac:dyDescent="0.2">
      <c r="B43" s="152" t="s">
        <v>120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</row>
    <row r="44" spans="2:23" x14ac:dyDescent="0.2">
      <c r="B44" s="152" t="s">
        <v>122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</row>
    <row r="45" spans="2:23" x14ac:dyDescent="0.2">
      <c r="B45" s="152" t="s">
        <v>123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</row>
    <row r="46" spans="2:23" x14ac:dyDescent="0.2">
      <c r="B46" s="152" t="s">
        <v>133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 x14ac:dyDescent="0.2">
      <c r="B47" s="152" t="s">
        <v>135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</row>
    <row r="48" spans="2:23" x14ac:dyDescent="0.2">
      <c r="B48" s="152" t="str">
        <f>+B12</f>
        <v>FECHA ACTUALIZADA: JUNIO 2024.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</row>
    <row r="49" spans="1:23" x14ac:dyDescent="0.2">
      <c r="B49" s="152" t="s">
        <v>146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</row>
    <row r="50" spans="1:23" ht="12.75" thickBot="1" x14ac:dyDescent="0.25">
      <c r="A50" s="44"/>
      <c r="B50" s="151"/>
      <c r="C50" s="151"/>
      <c r="D50" s="151"/>
      <c r="E50" s="151"/>
      <c r="F50" s="151"/>
      <c r="G50" s="15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3.5" thickBot="1" x14ac:dyDescent="0.25">
      <c r="A51" s="45"/>
      <c r="B51" s="39"/>
      <c r="C51" s="19"/>
      <c r="D51" s="147" t="s">
        <v>1</v>
      </c>
      <c r="E51" s="148"/>
      <c r="F51" s="149"/>
      <c r="G51" s="19"/>
      <c r="H51" s="40">
        <v>2024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6"/>
    </row>
    <row r="52" spans="1:23" ht="27" customHeight="1" thickBot="1" x14ac:dyDescent="0.25">
      <c r="A52" s="47"/>
      <c r="B52" s="139" t="s">
        <v>2</v>
      </c>
      <c r="C52" s="140" t="s">
        <v>99</v>
      </c>
      <c r="D52" s="141" t="s">
        <v>3</v>
      </c>
      <c r="E52" s="141" t="s">
        <v>4</v>
      </c>
      <c r="F52" s="142" t="s">
        <v>100</v>
      </c>
      <c r="G52" s="143" t="s">
        <v>5</v>
      </c>
      <c r="H52" s="143" t="s">
        <v>6</v>
      </c>
      <c r="I52" s="143" t="s">
        <v>119</v>
      </c>
      <c r="J52" s="144" t="s">
        <v>128</v>
      </c>
      <c r="K52" s="143" t="s">
        <v>129</v>
      </c>
      <c r="L52" s="145" t="s">
        <v>132</v>
      </c>
      <c r="M52" s="146" t="s">
        <v>130</v>
      </c>
      <c r="N52" s="143" t="s">
        <v>131</v>
      </c>
      <c r="O52" s="67" t="s">
        <v>136</v>
      </c>
      <c r="P52" s="48" t="s">
        <v>138</v>
      </c>
      <c r="Q52" s="41" t="s">
        <v>144</v>
      </c>
      <c r="R52" s="48" t="s">
        <v>139</v>
      </c>
      <c r="S52" s="48" t="s">
        <v>140</v>
      </c>
      <c r="T52" s="48" t="s">
        <v>143</v>
      </c>
      <c r="U52" s="48" t="s">
        <v>142</v>
      </c>
      <c r="V52" s="52" t="s">
        <v>71</v>
      </c>
      <c r="W52" s="53" t="s">
        <v>117</v>
      </c>
    </row>
    <row r="53" spans="1:23" x14ac:dyDescent="0.2">
      <c r="A53" s="88">
        <v>0</v>
      </c>
      <c r="B53" s="131" t="s">
        <v>14</v>
      </c>
      <c r="C53" s="132"/>
      <c r="D53" s="133"/>
      <c r="E53" s="133"/>
      <c r="F53" s="133"/>
      <c r="G53" s="134"/>
      <c r="H53" s="135"/>
      <c r="I53" s="136"/>
      <c r="J53" s="135"/>
      <c r="K53" s="137"/>
      <c r="L53" s="135"/>
      <c r="M53" s="137"/>
      <c r="N53" s="138"/>
      <c r="O53" s="108"/>
      <c r="P53" s="69"/>
      <c r="Q53" s="69"/>
      <c r="R53" s="69"/>
      <c r="S53" s="69"/>
      <c r="T53" s="69"/>
      <c r="U53" s="69"/>
      <c r="V53" s="54">
        <f t="shared" ref="V53:V117" si="11">+L53+M53+N53+O53</f>
        <v>0</v>
      </c>
      <c r="W53" s="55">
        <f t="shared" ref="W53" si="12">+G53-V53</f>
        <v>0</v>
      </c>
    </row>
    <row r="54" spans="1:23" x14ac:dyDescent="0.2">
      <c r="A54" s="90">
        <v>11</v>
      </c>
      <c r="B54" s="91" t="s">
        <v>15</v>
      </c>
      <c r="C54" s="92">
        <f>3400*12</f>
        <v>40800</v>
      </c>
      <c r="D54" s="21"/>
      <c r="E54" s="21"/>
      <c r="F54" s="21"/>
      <c r="G54" s="21">
        <f t="shared" ref="G54:G118" si="13">+C54+D54-E54+F54</f>
        <v>40800</v>
      </c>
      <c r="H54" s="64">
        <v>3400</v>
      </c>
      <c r="I54" s="101">
        <v>3400</v>
      </c>
      <c r="J54" s="64">
        <v>4000</v>
      </c>
      <c r="K54" s="18">
        <v>4000</v>
      </c>
      <c r="L54" s="64">
        <f>+H54+I54+J54+K54</f>
        <v>14800</v>
      </c>
      <c r="M54" s="18">
        <v>4000</v>
      </c>
      <c r="N54" s="112">
        <v>4000</v>
      </c>
      <c r="O54" s="109"/>
      <c r="P54" s="64"/>
      <c r="Q54" s="64">
        <f>+L54+M54+N54+O54+P54</f>
        <v>22800</v>
      </c>
      <c r="R54" s="64"/>
      <c r="S54" s="64"/>
      <c r="T54" s="64"/>
      <c r="U54" s="64"/>
      <c r="V54" s="21">
        <f t="shared" si="11"/>
        <v>22800</v>
      </c>
      <c r="W54" s="56">
        <f>+G54-V54</f>
        <v>18000</v>
      </c>
    </row>
    <row r="55" spans="1:23" ht="22.5" x14ac:dyDescent="0.2">
      <c r="A55" s="90">
        <v>15</v>
      </c>
      <c r="B55" s="91" t="s">
        <v>16</v>
      </c>
      <c r="C55" s="92">
        <f>250*12</f>
        <v>3000</v>
      </c>
      <c r="D55" s="21"/>
      <c r="E55" s="21"/>
      <c r="F55" s="21"/>
      <c r="G55" s="21">
        <f t="shared" si="13"/>
        <v>3000</v>
      </c>
      <c r="H55" s="64">
        <v>250</v>
      </c>
      <c r="I55" s="101">
        <v>250</v>
      </c>
      <c r="J55" s="64">
        <v>250</v>
      </c>
      <c r="K55" s="18">
        <v>250</v>
      </c>
      <c r="L55" s="64">
        <f t="shared" ref="L55:L119" si="14">+H55+I55+J55+K55</f>
        <v>1000</v>
      </c>
      <c r="M55" s="18">
        <v>250</v>
      </c>
      <c r="N55" s="112">
        <v>250</v>
      </c>
      <c r="O55" s="109"/>
      <c r="P55" s="64"/>
      <c r="Q55" s="64">
        <f t="shared" ref="Q55:Q119" si="15">+L55+M55+N55+O55+P55</f>
        <v>1500</v>
      </c>
      <c r="R55" s="64"/>
      <c r="S55" s="64"/>
      <c r="T55" s="64"/>
      <c r="U55" s="64"/>
      <c r="V55" s="21">
        <f t="shared" si="11"/>
        <v>1500</v>
      </c>
      <c r="W55" s="56">
        <f t="shared" ref="W55:W119" si="16">+G55-V55</f>
        <v>1500</v>
      </c>
    </row>
    <row r="56" spans="1:23" x14ac:dyDescent="0.2">
      <c r="A56" s="90">
        <v>22</v>
      </c>
      <c r="B56" s="91" t="s">
        <v>17</v>
      </c>
      <c r="C56" s="92"/>
      <c r="D56" s="21"/>
      <c r="E56" s="21"/>
      <c r="F56" s="21"/>
      <c r="G56" s="21">
        <f t="shared" si="13"/>
        <v>0</v>
      </c>
      <c r="H56" s="64"/>
      <c r="I56" s="101"/>
      <c r="J56" s="64"/>
      <c r="K56" s="18"/>
      <c r="L56" s="64">
        <f t="shared" si="14"/>
        <v>0</v>
      </c>
      <c r="M56" s="18"/>
      <c r="N56" s="112"/>
      <c r="O56" s="109"/>
      <c r="P56" s="64"/>
      <c r="Q56" s="64">
        <f t="shared" si="15"/>
        <v>0</v>
      </c>
      <c r="R56" s="64"/>
      <c r="S56" s="64"/>
      <c r="T56" s="64"/>
      <c r="U56" s="64"/>
      <c r="V56" s="21">
        <f t="shared" si="11"/>
        <v>0</v>
      </c>
      <c r="W56" s="56">
        <f t="shared" si="16"/>
        <v>0</v>
      </c>
    </row>
    <row r="57" spans="1:23" ht="22.5" x14ac:dyDescent="0.2">
      <c r="A57" s="90">
        <v>27</v>
      </c>
      <c r="B57" s="91" t="s">
        <v>18</v>
      </c>
      <c r="C57" s="92"/>
      <c r="D57" s="21"/>
      <c r="E57" s="21"/>
      <c r="F57" s="21"/>
      <c r="G57" s="21">
        <f t="shared" si="13"/>
        <v>0</v>
      </c>
      <c r="H57" s="64"/>
      <c r="I57" s="101"/>
      <c r="J57" s="64"/>
      <c r="K57" s="18"/>
      <c r="L57" s="64">
        <f t="shared" si="14"/>
        <v>0</v>
      </c>
      <c r="M57" s="18"/>
      <c r="N57" s="112"/>
      <c r="O57" s="109"/>
      <c r="P57" s="64"/>
      <c r="Q57" s="64">
        <f t="shared" si="15"/>
        <v>0</v>
      </c>
      <c r="R57" s="64"/>
      <c r="S57" s="64"/>
      <c r="T57" s="64"/>
      <c r="U57" s="64"/>
      <c r="V57" s="21">
        <f t="shared" si="11"/>
        <v>0</v>
      </c>
      <c r="W57" s="56">
        <f t="shared" si="16"/>
        <v>0</v>
      </c>
    </row>
    <row r="58" spans="1:23" x14ac:dyDescent="0.2">
      <c r="A58" s="90">
        <v>51</v>
      </c>
      <c r="B58" s="91" t="s">
        <v>19</v>
      </c>
      <c r="C58" s="92">
        <v>4353.3599999999997</v>
      </c>
      <c r="D58" s="21"/>
      <c r="E58" s="21"/>
      <c r="F58" s="21"/>
      <c r="G58" s="21">
        <f t="shared" si="13"/>
        <v>4353.3599999999997</v>
      </c>
      <c r="H58" s="64">
        <f>866.94</f>
        <v>866.94</v>
      </c>
      <c r="I58" s="101">
        <v>-866.94</v>
      </c>
      <c r="J58" s="64"/>
      <c r="K58" s="64"/>
      <c r="L58" s="64">
        <f t="shared" si="14"/>
        <v>0</v>
      </c>
      <c r="M58" s="18">
        <f>346.78+346.78+346.78+362.78+362.78+426.8+426.8</f>
        <v>2619.5</v>
      </c>
      <c r="N58" s="112">
        <v>426.8</v>
      </c>
      <c r="O58" s="109"/>
      <c r="P58" s="64"/>
      <c r="Q58" s="64">
        <f t="shared" si="15"/>
        <v>3046.3</v>
      </c>
      <c r="R58" s="64"/>
      <c r="S58" s="64"/>
      <c r="T58" s="64"/>
      <c r="U58" s="64"/>
      <c r="V58" s="21">
        <f t="shared" si="11"/>
        <v>3046.3</v>
      </c>
      <c r="W58" s="56">
        <f t="shared" si="16"/>
        <v>1307.0599999999995</v>
      </c>
    </row>
    <row r="59" spans="1:23" x14ac:dyDescent="0.2">
      <c r="A59" s="90">
        <v>61</v>
      </c>
      <c r="B59" s="91" t="s">
        <v>20</v>
      </c>
      <c r="C59" s="92"/>
      <c r="D59" s="21"/>
      <c r="E59" s="21"/>
      <c r="F59" s="21"/>
      <c r="G59" s="21">
        <f t="shared" si="13"/>
        <v>0</v>
      </c>
      <c r="H59" s="64">
        <v>7000</v>
      </c>
      <c r="I59" s="101">
        <f>3805+3805+2175+2175</f>
        <v>11960</v>
      </c>
      <c r="J59" s="64">
        <f>3805+3805+2175</f>
        <v>9785</v>
      </c>
      <c r="K59" s="64">
        <v>9785</v>
      </c>
      <c r="L59" s="64">
        <f>+H59+I59+J59+K59</f>
        <v>38530</v>
      </c>
      <c r="M59" s="64">
        <f>3805+3805+2175</f>
        <v>9785</v>
      </c>
      <c r="N59" s="112">
        <f>3805+3805+2175</f>
        <v>9785</v>
      </c>
      <c r="O59" s="109"/>
      <c r="P59" s="64"/>
      <c r="Q59" s="64">
        <f t="shared" si="15"/>
        <v>58100</v>
      </c>
      <c r="R59" s="64"/>
      <c r="S59" s="64"/>
      <c r="T59" s="64"/>
      <c r="U59" s="64"/>
      <c r="V59" s="21">
        <f t="shared" si="11"/>
        <v>58100</v>
      </c>
      <c r="W59" s="56">
        <f t="shared" si="16"/>
        <v>-58100</v>
      </c>
    </row>
    <row r="60" spans="1:23" x14ac:dyDescent="0.2">
      <c r="A60" s="90">
        <v>63</v>
      </c>
      <c r="B60" s="91" t="s">
        <v>148</v>
      </c>
      <c r="C60" s="92"/>
      <c r="D60" s="21"/>
      <c r="E60" s="21"/>
      <c r="F60" s="21"/>
      <c r="G60" s="21">
        <f t="shared" si="13"/>
        <v>0</v>
      </c>
      <c r="H60" s="64">
        <v>4500</v>
      </c>
      <c r="I60" s="101">
        <v>4500</v>
      </c>
      <c r="J60" s="64">
        <v>4500</v>
      </c>
      <c r="K60" s="64">
        <v>4500</v>
      </c>
      <c r="L60" s="64">
        <f t="shared" si="14"/>
        <v>18000</v>
      </c>
      <c r="M60" s="18">
        <v>4500</v>
      </c>
      <c r="N60" s="112">
        <v>4500</v>
      </c>
      <c r="O60" s="109"/>
      <c r="P60" s="64"/>
      <c r="Q60" s="64">
        <f t="shared" si="15"/>
        <v>27000</v>
      </c>
      <c r="R60" s="64"/>
      <c r="S60" s="64"/>
      <c r="T60" s="64"/>
      <c r="U60" s="64"/>
      <c r="V60" s="21">
        <f t="shared" si="11"/>
        <v>27000</v>
      </c>
      <c r="W60" s="56">
        <f t="shared" si="16"/>
        <v>-27000</v>
      </c>
    </row>
    <row r="61" spans="1:23" x14ac:dyDescent="0.2">
      <c r="A61" s="90" t="s">
        <v>73</v>
      </c>
      <c r="B61" s="91" t="s">
        <v>21</v>
      </c>
      <c r="C61" s="92">
        <v>3400</v>
      </c>
      <c r="D61" s="21"/>
      <c r="E61" s="21"/>
      <c r="F61" s="50"/>
      <c r="G61" s="21">
        <f t="shared" si="13"/>
        <v>3400</v>
      </c>
      <c r="H61" s="64"/>
      <c r="I61" s="101"/>
      <c r="J61" s="64"/>
      <c r="K61" s="64"/>
      <c r="L61" s="64">
        <f t="shared" si="14"/>
        <v>0</v>
      </c>
      <c r="M61" s="18"/>
      <c r="N61" s="112"/>
      <c r="O61" s="109"/>
      <c r="P61" s="64"/>
      <c r="Q61" s="64">
        <f t="shared" si="15"/>
        <v>0</v>
      </c>
      <c r="R61" s="64"/>
      <c r="S61" s="64"/>
      <c r="T61" s="64"/>
      <c r="U61" s="64"/>
      <c r="V61" s="21">
        <f t="shared" si="11"/>
        <v>0</v>
      </c>
      <c r="W61" s="56">
        <f t="shared" si="16"/>
        <v>3400</v>
      </c>
    </row>
    <row r="62" spans="1:23" x14ac:dyDescent="0.2">
      <c r="A62" s="90">
        <v>72</v>
      </c>
      <c r="B62" s="91" t="s">
        <v>22</v>
      </c>
      <c r="C62" s="92">
        <v>3400</v>
      </c>
      <c r="D62" s="21"/>
      <c r="E62" s="21"/>
      <c r="F62" s="21"/>
      <c r="G62" s="21">
        <f t="shared" si="13"/>
        <v>3400</v>
      </c>
      <c r="H62" s="64"/>
      <c r="I62" s="101"/>
      <c r="J62" s="64"/>
      <c r="K62" s="64"/>
      <c r="L62" s="64">
        <f t="shared" si="14"/>
        <v>0</v>
      </c>
      <c r="M62" s="18"/>
      <c r="N62" s="112"/>
      <c r="O62" s="109"/>
      <c r="P62" s="64"/>
      <c r="Q62" s="64">
        <f t="shared" si="15"/>
        <v>0</v>
      </c>
      <c r="R62" s="64"/>
      <c r="S62" s="64"/>
      <c r="T62" s="64"/>
      <c r="U62" s="64"/>
      <c r="V62" s="21">
        <f t="shared" si="11"/>
        <v>0</v>
      </c>
      <c r="W62" s="56">
        <f t="shared" si="16"/>
        <v>3400</v>
      </c>
    </row>
    <row r="63" spans="1:23" x14ac:dyDescent="0.2">
      <c r="A63" s="93" t="s">
        <v>74</v>
      </c>
      <c r="B63" s="91" t="s">
        <v>23</v>
      </c>
      <c r="C63" s="92"/>
      <c r="D63" s="21"/>
      <c r="E63" s="21"/>
      <c r="F63" s="21"/>
      <c r="G63" s="21">
        <f t="shared" si="13"/>
        <v>0</v>
      </c>
      <c r="H63" s="64"/>
      <c r="I63" s="101">
        <v>375</v>
      </c>
      <c r="J63" s="64"/>
      <c r="K63" s="64"/>
      <c r="L63" s="64">
        <f t="shared" si="14"/>
        <v>375</v>
      </c>
      <c r="M63" s="18">
        <v>550</v>
      </c>
      <c r="N63" s="112"/>
      <c r="O63" s="109"/>
      <c r="P63" s="64"/>
      <c r="Q63" s="64">
        <f t="shared" si="15"/>
        <v>925</v>
      </c>
      <c r="R63" s="64"/>
      <c r="S63" s="64"/>
      <c r="T63" s="64"/>
      <c r="U63" s="64"/>
      <c r="V63" s="21">
        <f t="shared" si="11"/>
        <v>925</v>
      </c>
      <c r="W63" s="56">
        <f t="shared" si="16"/>
        <v>-925</v>
      </c>
    </row>
    <row r="64" spans="1:23" x14ac:dyDescent="0.2">
      <c r="A64" s="94" t="s">
        <v>75</v>
      </c>
      <c r="B64" s="95" t="s">
        <v>24</v>
      </c>
      <c r="C64" s="5"/>
      <c r="D64" s="21"/>
      <c r="E64" s="21"/>
      <c r="F64" s="21"/>
      <c r="G64" s="21">
        <f t="shared" si="13"/>
        <v>0</v>
      </c>
      <c r="H64" s="64"/>
      <c r="I64" s="101"/>
      <c r="J64" s="64"/>
      <c r="K64" s="64"/>
      <c r="L64" s="64">
        <f t="shared" si="14"/>
        <v>0</v>
      </c>
      <c r="M64" s="18"/>
      <c r="N64" s="112"/>
      <c r="O64" s="109"/>
      <c r="P64" s="64"/>
      <c r="Q64" s="64">
        <f t="shared" si="15"/>
        <v>0</v>
      </c>
      <c r="R64" s="64"/>
      <c r="S64" s="64"/>
      <c r="T64" s="64"/>
      <c r="U64" s="64"/>
      <c r="V64" s="21">
        <f t="shared" si="11"/>
        <v>0</v>
      </c>
      <c r="W64" s="56">
        <f t="shared" si="16"/>
        <v>0</v>
      </c>
    </row>
    <row r="65" spans="1:23" x14ac:dyDescent="0.2">
      <c r="A65" s="90">
        <v>111</v>
      </c>
      <c r="B65" s="91" t="s">
        <v>25</v>
      </c>
      <c r="C65" s="5">
        <v>1000</v>
      </c>
      <c r="D65" s="21"/>
      <c r="E65" s="21"/>
      <c r="F65" s="21"/>
      <c r="G65" s="21">
        <f t="shared" si="13"/>
        <v>1000</v>
      </c>
      <c r="H65" s="64"/>
      <c r="I65" s="101"/>
      <c r="J65" s="64"/>
      <c r="K65" s="64"/>
      <c r="L65" s="64">
        <f t="shared" si="14"/>
        <v>0</v>
      </c>
      <c r="M65" s="18"/>
      <c r="N65" s="112"/>
      <c r="O65" s="109"/>
      <c r="P65" s="64"/>
      <c r="Q65" s="64">
        <f t="shared" si="15"/>
        <v>0</v>
      </c>
      <c r="R65" s="64"/>
      <c r="S65" s="64"/>
      <c r="T65" s="64"/>
      <c r="U65" s="64"/>
      <c r="V65" s="21">
        <f t="shared" si="11"/>
        <v>0</v>
      </c>
      <c r="W65" s="56">
        <f t="shared" si="16"/>
        <v>1000</v>
      </c>
    </row>
    <row r="66" spans="1:23" x14ac:dyDescent="0.2">
      <c r="A66" s="90">
        <v>112</v>
      </c>
      <c r="B66" s="91" t="s">
        <v>26</v>
      </c>
      <c r="C66" s="5"/>
      <c r="D66" s="21"/>
      <c r="E66" s="21"/>
      <c r="F66" s="21"/>
      <c r="G66" s="21">
        <f t="shared" si="13"/>
        <v>0</v>
      </c>
      <c r="H66" s="64"/>
      <c r="I66" s="101"/>
      <c r="J66" s="64"/>
      <c r="K66" s="64"/>
      <c r="L66" s="64">
        <f t="shared" si="14"/>
        <v>0</v>
      </c>
      <c r="M66" s="18"/>
      <c r="N66" s="112"/>
      <c r="O66" s="109"/>
      <c r="P66" s="64"/>
      <c r="Q66" s="64">
        <f t="shared" si="15"/>
        <v>0</v>
      </c>
      <c r="R66" s="64"/>
      <c r="S66" s="64"/>
      <c r="T66" s="64"/>
      <c r="U66" s="64"/>
      <c r="V66" s="21">
        <f t="shared" si="11"/>
        <v>0</v>
      </c>
      <c r="W66" s="56">
        <f t="shared" si="16"/>
        <v>0</v>
      </c>
    </row>
    <row r="67" spans="1:23" x14ac:dyDescent="0.2">
      <c r="A67" s="90">
        <v>113</v>
      </c>
      <c r="B67" s="91" t="s">
        <v>27</v>
      </c>
      <c r="C67" s="5">
        <v>1500</v>
      </c>
      <c r="D67" s="21"/>
      <c r="E67" s="21"/>
      <c r="F67" s="21"/>
      <c r="G67" s="21">
        <f t="shared" si="13"/>
        <v>1500</v>
      </c>
      <c r="H67" s="64"/>
      <c r="I67" s="101"/>
      <c r="J67" s="64"/>
      <c r="K67" s="64"/>
      <c r="L67" s="64">
        <f t="shared" si="14"/>
        <v>0</v>
      </c>
      <c r="M67" s="18"/>
      <c r="N67" s="112"/>
      <c r="O67" s="109"/>
      <c r="P67" s="64"/>
      <c r="Q67" s="64">
        <f t="shared" si="15"/>
        <v>0</v>
      </c>
      <c r="R67" s="64"/>
      <c r="S67" s="64"/>
      <c r="T67" s="64"/>
      <c r="U67" s="64"/>
      <c r="V67" s="21">
        <f t="shared" si="11"/>
        <v>0</v>
      </c>
      <c r="W67" s="56">
        <f t="shared" si="16"/>
        <v>1500</v>
      </c>
    </row>
    <row r="68" spans="1:23" x14ac:dyDescent="0.2">
      <c r="A68" s="90">
        <v>114</v>
      </c>
      <c r="B68" s="91" t="s">
        <v>28</v>
      </c>
      <c r="C68" s="5"/>
      <c r="D68" s="21"/>
      <c r="E68" s="21"/>
      <c r="F68" s="21"/>
      <c r="G68" s="21">
        <f t="shared" si="13"/>
        <v>0</v>
      </c>
      <c r="H68" s="64"/>
      <c r="I68" s="101"/>
      <c r="J68" s="64"/>
      <c r="K68" s="64"/>
      <c r="L68" s="64">
        <f t="shared" si="14"/>
        <v>0</v>
      </c>
      <c r="M68" s="18"/>
      <c r="N68" s="112"/>
      <c r="O68" s="109"/>
      <c r="P68" s="64"/>
      <c r="Q68" s="64">
        <f t="shared" si="15"/>
        <v>0</v>
      </c>
      <c r="R68" s="64"/>
      <c r="S68" s="64"/>
      <c r="T68" s="64"/>
      <c r="U68" s="64"/>
      <c r="V68" s="21">
        <f t="shared" si="11"/>
        <v>0</v>
      </c>
      <c r="W68" s="56">
        <f t="shared" si="16"/>
        <v>0</v>
      </c>
    </row>
    <row r="69" spans="1:23" ht="22.5" x14ac:dyDescent="0.2">
      <c r="A69" s="90">
        <v>115</v>
      </c>
      <c r="B69" s="91" t="s">
        <v>29</v>
      </c>
      <c r="C69" s="5">
        <v>600</v>
      </c>
      <c r="D69" s="21"/>
      <c r="E69" s="21"/>
      <c r="F69" s="21"/>
      <c r="G69" s="21">
        <f t="shared" si="13"/>
        <v>600</v>
      </c>
      <c r="H69" s="64"/>
      <c r="I69" s="101"/>
      <c r="J69" s="64"/>
      <c r="K69" s="64"/>
      <c r="L69" s="64">
        <f t="shared" si="14"/>
        <v>0</v>
      </c>
      <c r="M69" s="18">
        <v>300</v>
      </c>
      <c r="N69" s="112"/>
      <c r="O69" s="109"/>
      <c r="P69" s="64"/>
      <c r="Q69" s="64">
        <f t="shared" si="15"/>
        <v>300</v>
      </c>
      <c r="R69" s="64"/>
      <c r="S69" s="64"/>
      <c r="T69" s="64"/>
      <c r="U69" s="64"/>
      <c r="V69" s="21">
        <f t="shared" si="11"/>
        <v>300</v>
      </c>
      <c r="W69" s="56">
        <f t="shared" si="16"/>
        <v>300</v>
      </c>
    </row>
    <row r="70" spans="1:23" x14ac:dyDescent="0.2">
      <c r="A70" s="90">
        <v>121</v>
      </c>
      <c r="B70" s="91" t="s">
        <v>30</v>
      </c>
      <c r="C70" s="5"/>
      <c r="D70" s="21"/>
      <c r="E70" s="21"/>
      <c r="F70" s="21"/>
      <c r="G70" s="21">
        <f t="shared" si="13"/>
        <v>0</v>
      </c>
      <c r="H70" s="64"/>
      <c r="I70" s="101"/>
      <c r="J70" s="64"/>
      <c r="K70" s="64"/>
      <c r="L70" s="64">
        <f t="shared" si="14"/>
        <v>0</v>
      </c>
      <c r="M70" s="18"/>
      <c r="N70" s="112"/>
      <c r="O70" s="109"/>
      <c r="P70" s="64"/>
      <c r="Q70" s="64">
        <f t="shared" si="15"/>
        <v>0</v>
      </c>
      <c r="R70" s="64"/>
      <c r="S70" s="64"/>
      <c r="T70" s="64"/>
      <c r="U70" s="64"/>
      <c r="V70" s="21">
        <f t="shared" si="11"/>
        <v>0</v>
      </c>
      <c r="W70" s="56">
        <f t="shared" si="16"/>
        <v>0</v>
      </c>
    </row>
    <row r="71" spans="1:23" x14ac:dyDescent="0.2">
      <c r="A71" s="90">
        <v>122</v>
      </c>
      <c r="B71" s="91" t="s">
        <v>111</v>
      </c>
      <c r="C71" s="5"/>
      <c r="D71" s="21"/>
      <c r="E71" s="21"/>
      <c r="F71" s="21"/>
      <c r="G71" s="21">
        <f t="shared" si="13"/>
        <v>0</v>
      </c>
      <c r="H71" s="64"/>
      <c r="I71" s="101"/>
      <c r="J71" s="64"/>
      <c r="K71" s="64"/>
      <c r="L71" s="64">
        <f t="shared" si="14"/>
        <v>0</v>
      </c>
      <c r="M71" s="18"/>
      <c r="N71" s="112"/>
      <c r="O71" s="109"/>
      <c r="P71" s="64"/>
      <c r="Q71" s="64">
        <f t="shared" si="15"/>
        <v>0</v>
      </c>
      <c r="R71" s="64"/>
      <c r="S71" s="64"/>
      <c r="T71" s="64"/>
      <c r="U71" s="64"/>
      <c r="V71" s="21">
        <f t="shared" si="11"/>
        <v>0</v>
      </c>
      <c r="W71" s="56">
        <f t="shared" si="16"/>
        <v>0</v>
      </c>
    </row>
    <row r="72" spans="1:23" x14ac:dyDescent="0.2">
      <c r="A72" s="66">
        <v>131</v>
      </c>
      <c r="B72" s="49" t="s">
        <v>31</v>
      </c>
      <c r="C72" s="21"/>
      <c r="D72" s="21"/>
      <c r="E72" s="21"/>
      <c r="F72" s="21"/>
      <c r="G72" s="21">
        <f t="shared" si="13"/>
        <v>0</v>
      </c>
      <c r="H72" s="64"/>
      <c r="I72" s="101"/>
      <c r="J72" s="18"/>
      <c r="K72" s="18"/>
      <c r="L72" s="64">
        <f t="shared" si="14"/>
        <v>0</v>
      </c>
      <c r="M72" s="18"/>
      <c r="N72" s="111"/>
      <c r="O72" s="113"/>
      <c r="P72" s="18"/>
      <c r="Q72" s="64">
        <f t="shared" si="15"/>
        <v>0</v>
      </c>
      <c r="R72" s="18"/>
      <c r="S72" s="18"/>
      <c r="T72" s="18"/>
      <c r="U72" s="18"/>
      <c r="V72" s="21">
        <f t="shared" si="11"/>
        <v>0</v>
      </c>
      <c r="W72" s="56">
        <f t="shared" si="16"/>
        <v>0</v>
      </c>
    </row>
    <row r="73" spans="1:23" x14ac:dyDescent="0.2">
      <c r="A73" s="90" t="s">
        <v>76</v>
      </c>
      <c r="B73" s="91" t="s">
        <v>32</v>
      </c>
      <c r="C73" s="5">
        <v>8500</v>
      </c>
      <c r="D73" s="21"/>
      <c r="E73" s="21"/>
      <c r="F73" s="21"/>
      <c r="G73" s="21">
        <f t="shared" si="13"/>
        <v>8500</v>
      </c>
      <c r="H73" s="64"/>
      <c r="I73" s="101"/>
      <c r="J73" s="64"/>
      <c r="K73" s="64"/>
      <c r="L73" s="64">
        <f t="shared" si="14"/>
        <v>0</v>
      </c>
      <c r="M73" s="18"/>
      <c r="N73" s="112"/>
      <c r="O73" s="109"/>
      <c r="P73" s="64"/>
      <c r="Q73" s="64">
        <f t="shared" si="15"/>
        <v>0</v>
      </c>
      <c r="R73" s="64"/>
      <c r="S73" s="64"/>
      <c r="T73" s="64"/>
      <c r="U73" s="64"/>
      <c r="V73" s="21">
        <f t="shared" si="11"/>
        <v>0</v>
      </c>
      <c r="W73" s="56">
        <f t="shared" si="16"/>
        <v>8500</v>
      </c>
    </row>
    <row r="74" spans="1:23" x14ac:dyDescent="0.2">
      <c r="A74" s="90" t="s">
        <v>77</v>
      </c>
      <c r="B74" s="91" t="s">
        <v>33</v>
      </c>
      <c r="C74" s="5">
        <v>20800</v>
      </c>
      <c r="D74" s="21"/>
      <c r="E74" s="21"/>
      <c r="F74" s="21"/>
      <c r="G74" s="21">
        <f t="shared" si="13"/>
        <v>20800</v>
      </c>
      <c r="H74" s="64"/>
      <c r="I74" s="101">
        <v>5200</v>
      </c>
      <c r="J74" s="64"/>
      <c r="K74" s="64">
        <v>5200</v>
      </c>
      <c r="L74" s="64">
        <f t="shared" si="14"/>
        <v>10400</v>
      </c>
      <c r="M74" s="18"/>
      <c r="N74" s="112"/>
      <c r="O74" s="113"/>
      <c r="P74" s="64"/>
      <c r="Q74" s="64">
        <f t="shared" si="15"/>
        <v>10400</v>
      </c>
      <c r="R74" s="64"/>
      <c r="S74" s="64"/>
      <c r="T74" s="64"/>
      <c r="U74" s="64"/>
      <c r="V74" s="21">
        <f t="shared" si="11"/>
        <v>10400</v>
      </c>
      <c r="W74" s="56">
        <f t="shared" si="16"/>
        <v>10400</v>
      </c>
    </row>
    <row r="75" spans="1:23" ht="22.5" x14ac:dyDescent="0.2">
      <c r="A75" s="90">
        <v>151</v>
      </c>
      <c r="B75" s="91" t="s">
        <v>34</v>
      </c>
      <c r="C75" s="5">
        <v>60000</v>
      </c>
      <c r="D75" s="21"/>
      <c r="E75" s="21"/>
      <c r="F75" s="21"/>
      <c r="G75" s="21">
        <f t="shared" si="13"/>
        <v>60000</v>
      </c>
      <c r="H75" s="64"/>
      <c r="I75" s="101"/>
      <c r="J75" s="64"/>
      <c r="K75" s="64"/>
      <c r="L75" s="64">
        <f t="shared" si="14"/>
        <v>0</v>
      </c>
      <c r="M75" s="18"/>
      <c r="N75" s="112"/>
      <c r="O75" s="109"/>
      <c r="P75" s="64"/>
      <c r="Q75" s="64">
        <f t="shared" si="15"/>
        <v>0</v>
      </c>
      <c r="R75" s="64"/>
      <c r="S75" s="64"/>
      <c r="T75" s="64"/>
      <c r="U75" s="64"/>
      <c r="V75" s="21">
        <f t="shared" si="11"/>
        <v>0</v>
      </c>
      <c r="W75" s="56">
        <f t="shared" si="16"/>
        <v>60000</v>
      </c>
    </row>
    <row r="76" spans="1:23" ht="22.5" x14ac:dyDescent="0.2">
      <c r="A76" s="90">
        <v>152</v>
      </c>
      <c r="B76" s="91" t="s">
        <v>35</v>
      </c>
      <c r="C76" s="5"/>
      <c r="D76" s="21"/>
      <c r="E76" s="21"/>
      <c r="F76" s="21"/>
      <c r="G76" s="21">
        <f t="shared" si="13"/>
        <v>0</v>
      </c>
      <c r="H76" s="64"/>
      <c r="I76" s="101"/>
      <c r="J76" s="64"/>
      <c r="K76" s="64"/>
      <c r="L76" s="64">
        <f t="shared" si="14"/>
        <v>0</v>
      </c>
      <c r="M76" s="18"/>
      <c r="N76" s="112"/>
      <c r="O76" s="109"/>
      <c r="P76" s="64"/>
      <c r="Q76" s="64">
        <f t="shared" si="15"/>
        <v>0</v>
      </c>
      <c r="R76" s="64"/>
      <c r="S76" s="64"/>
      <c r="T76" s="64"/>
      <c r="U76" s="64"/>
      <c r="V76" s="21">
        <f t="shared" si="11"/>
        <v>0</v>
      </c>
      <c r="W76" s="56">
        <f t="shared" si="16"/>
        <v>0</v>
      </c>
    </row>
    <row r="77" spans="1:23" ht="22.5" x14ac:dyDescent="0.2">
      <c r="A77" s="90">
        <v>153</v>
      </c>
      <c r="B77" s="91" t="s">
        <v>36</v>
      </c>
      <c r="C77" s="5">
        <v>40320</v>
      </c>
      <c r="D77" s="21"/>
      <c r="E77" s="21"/>
      <c r="F77" s="21"/>
      <c r="G77" s="21">
        <f t="shared" si="13"/>
        <v>40320</v>
      </c>
      <c r="H77" s="64"/>
      <c r="I77" s="101"/>
      <c r="J77" s="64"/>
      <c r="K77" s="64"/>
      <c r="L77" s="64">
        <f t="shared" si="14"/>
        <v>0</v>
      </c>
      <c r="M77" s="18"/>
      <c r="N77" s="112"/>
      <c r="O77" s="109"/>
      <c r="P77" s="64"/>
      <c r="Q77" s="64">
        <f t="shared" si="15"/>
        <v>0</v>
      </c>
      <c r="R77" s="64"/>
      <c r="S77" s="64"/>
      <c r="T77" s="64"/>
      <c r="U77" s="64"/>
      <c r="V77" s="21">
        <f t="shared" si="11"/>
        <v>0</v>
      </c>
      <c r="W77" s="56">
        <f t="shared" si="16"/>
        <v>40320</v>
      </c>
    </row>
    <row r="78" spans="1:23" ht="22.5" x14ac:dyDescent="0.2">
      <c r="A78" s="90">
        <v>155</v>
      </c>
      <c r="B78" s="91" t="s">
        <v>37</v>
      </c>
      <c r="C78" s="5"/>
      <c r="D78" s="21"/>
      <c r="E78" s="21"/>
      <c r="F78" s="21"/>
      <c r="G78" s="21">
        <f t="shared" si="13"/>
        <v>0</v>
      </c>
      <c r="H78" s="64"/>
      <c r="I78" s="101"/>
      <c r="J78" s="64"/>
      <c r="K78" s="64"/>
      <c r="L78" s="64">
        <f t="shared" si="14"/>
        <v>0</v>
      </c>
      <c r="M78" s="18"/>
      <c r="N78" s="112"/>
      <c r="O78" s="109"/>
      <c r="P78" s="64"/>
      <c r="Q78" s="64">
        <f t="shared" si="15"/>
        <v>0</v>
      </c>
      <c r="R78" s="64"/>
      <c r="S78" s="64"/>
      <c r="T78" s="64"/>
      <c r="U78" s="64"/>
      <c r="V78" s="21">
        <f t="shared" si="11"/>
        <v>0</v>
      </c>
      <c r="W78" s="56">
        <f t="shared" si="16"/>
        <v>0</v>
      </c>
    </row>
    <row r="79" spans="1:23" ht="22.5" x14ac:dyDescent="0.2">
      <c r="A79" s="90">
        <v>156</v>
      </c>
      <c r="B79" s="91" t="s">
        <v>137</v>
      </c>
      <c r="C79" s="5"/>
      <c r="D79" s="21"/>
      <c r="E79" s="21"/>
      <c r="F79" s="21"/>
      <c r="G79" s="21">
        <f t="shared" si="13"/>
        <v>0</v>
      </c>
      <c r="H79" s="64"/>
      <c r="I79" s="101"/>
      <c r="J79" s="64"/>
      <c r="K79" s="64"/>
      <c r="L79" s="64">
        <f t="shared" si="14"/>
        <v>0</v>
      </c>
      <c r="M79" s="18"/>
      <c r="N79" s="112"/>
      <c r="O79" s="109"/>
      <c r="P79" s="64"/>
      <c r="Q79" s="64">
        <f t="shared" si="15"/>
        <v>0</v>
      </c>
      <c r="R79" s="64"/>
      <c r="S79" s="64"/>
      <c r="T79" s="64"/>
      <c r="U79" s="64"/>
      <c r="V79" s="21">
        <f t="shared" si="11"/>
        <v>0</v>
      </c>
      <c r="W79" s="56">
        <f t="shared" si="16"/>
        <v>0</v>
      </c>
    </row>
    <row r="80" spans="1:23" ht="22.5" x14ac:dyDescent="0.2">
      <c r="A80" s="90">
        <v>161</v>
      </c>
      <c r="B80" s="91" t="s">
        <v>78</v>
      </c>
      <c r="C80" s="5"/>
      <c r="D80" s="21"/>
      <c r="E80" s="21"/>
      <c r="F80" s="21"/>
      <c r="G80" s="21">
        <f t="shared" si="13"/>
        <v>0</v>
      </c>
      <c r="H80" s="64"/>
      <c r="I80" s="101"/>
      <c r="J80" s="64"/>
      <c r="K80" s="64"/>
      <c r="L80" s="64">
        <f t="shared" si="14"/>
        <v>0</v>
      </c>
      <c r="M80" s="18"/>
      <c r="N80" s="112"/>
      <c r="O80" s="109"/>
      <c r="P80" s="64"/>
      <c r="Q80" s="64">
        <f t="shared" si="15"/>
        <v>0</v>
      </c>
      <c r="R80" s="64"/>
      <c r="S80" s="64"/>
      <c r="T80" s="64"/>
      <c r="U80" s="64"/>
      <c r="V80" s="21">
        <f t="shared" si="11"/>
        <v>0</v>
      </c>
      <c r="W80" s="56">
        <f t="shared" si="16"/>
        <v>0</v>
      </c>
    </row>
    <row r="81" spans="1:23" ht="22.5" x14ac:dyDescent="0.2">
      <c r="A81" s="90">
        <v>164</v>
      </c>
      <c r="B81" s="91" t="s">
        <v>38</v>
      </c>
      <c r="C81" s="5"/>
      <c r="D81" s="21"/>
      <c r="E81" s="21"/>
      <c r="F81" s="21"/>
      <c r="G81" s="21">
        <f t="shared" si="13"/>
        <v>0</v>
      </c>
      <c r="H81" s="64"/>
      <c r="I81" s="101"/>
      <c r="J81" s="64"/>
      <c r="K81" s="64"/>
      <c r="L81" s="64">
        <f t="shared" si="14"/>
        <v>0</v>
      </c>
      <c r="M81" s="18"/>
      <c r="N81" s="112"/>
      <c r="O81" s="109"/>
      <c r="P81" s="64"/>
      <c r="Q81" s="64">
        <f t="shared" si="15"/>
        <v>0</v>
      </c>
      <c r="R81" s="64"/>
      <c r="S81" s="64"/>
      <c r="T81" s="64"/>
      <c r="U81" s="64"/>
      <c r="V81" s="21">
        <f t="shared" si="11"/>
        <v>0</v>
      </c>
      <c r="W81" s="56">
        <f t="shared" si="16"/>
        <v>0</v>
      </c>
    </row>
    <row r="82" spans="1:23" ht="22.5" x14ac:dyDescent="0.2">
      <c r="A82" s="90" t="s">
        <v>79</v>
      </c>
      <c r="B82" s="91" t="s">
        <v>39</v>
      </c>
      <c r="C82" s="5"/>
      <c r="D82" s="21"/>
      <c r="E82" s="21"/>
      <c r="F82" s="21"/>
      <c r="G82" s="21">
        <f t="shared" si="13"/>
        <v>0</v>
      </c>
      <c r="H82" s="64"/>
      <c r="I82" s="101"/>
      <c r="J82" s="64"/>
      <c r="K82" s="64"/>
      <c r="L82" s="64">
        <f t="shared" si="14"/>
        <v>0</v>
      </c>
      <c r="M82" s="18"/>
      <c r="N82" s="112"/>
      <c r="O82" s="109"/>
      <c r="P82" s="64"/>
      <c r="Q82" s="64">
        <f t="shared" si="15"/>
        <v>0</v>
      </c>
      <c r="R82" s="64"/>
      <c r="S82" s="64"/>
      <c r="T82" s="64"/>
      <c r="U82" s="64"/>
      <c r="V82" s="21">
        <f t="shared" si="11"/>
        <v>0</v>
      </c>
      <c r="W82" s="56">
        <f t="shared" si="16"/>
        <v>0</v>
      </c>
    </row>
    <row r="83" spans="1:23" ht="22.5" x14ac:dyDescent="0.2">
      <c r="A83" s="90">
        <v>169</v>
      </c>
      <c r="B83" s="91" t="s">
        <v>80</v>
      </c>
      <c r="C83" s="5"/>
      <c r="D83" s="21"/>
      <c r="E83" s="21"/>
      <c r="F83" s="21"/>
      <c r="G83" s="21">
        <f t="shared" si="13"/>
        <v>0</v>
      </c>
      <c r="H83" s="64"/>
      <c r="I83" s="101"/>
      <c r="J83" s="64"/>
      <c r="K83" s="64"/>
      <c r="L83" s="64">
        <f t="shared" si="14"/>
        <v>0</v>
      </c>
      <c r="M83" s="18"/>
      <c r="N83" s="112"/>
      <c r="O83" s="109"/>
      <c r="P83" s="64"/>
      <c r="Q83" s="64">
        <f t="shared" si="15"/>
        <v>0</v>
      </c>
      <c r="R83" s="64"/>
      <c r="S83" s="64"/>
      <c r="T83" s="64"/>
      <c r="U83" s="64"/>
      <c r="V83" s="21">
        <f t="shared" si="11"/>
        <v>0</v>
      </c>
      <c r="W83" s="56">
        <f t="shared" si="16"/>
        <v>0</v>
      </c>
    </row>
    <row r="84" spans="1:23" x14ac:dyDescent="0.2">
      <c r="A84" s="90">
        <v>182</v>
      </c>
      <c r="B84" s="91" t="s">
        <v>81</v>
      </c>
      <c r="C84" s="5"/>
      <c r="D84" s="21"/>
      <c r="E84" s="21"/>
      <c r="F84" s="21"/>
      <c r="G84" s="21">
        <f t="shared" si="13"/>
        <v>0</v>
      </c>
      <c r="H84" s="64"/>
      <c r="I84" s="101"/>
      <c r="J84" s="64"/>
      <c r="K84" s="64"/>
      <c r="L84" s="64">
        <f t="shared" si="14"/>
        <v>0</v>
      </c>
      <c r="M84" s="18"/>
      <c r="N84" s="112"/>
      <c r="O84" s="109"/>
      <c r="P84" s="64"/>
      <c r="Q84" s="64">
        <f t="shared" si="15"/>
        <v>0</v>
      </c>
      <c r="R84" s="64"/>
      <c r="S84" s="64"/>
      <c r="T84" s="64"/>
      <c r="U84" s="64"/>
      <c r="V84" s="21">
        <f t="shared" si="11"/>
        <v>0</v>
      </c>
      <c r="W84" s="56">
        <f t="shared" si="16"/>
        <v>0</v>
      </c>
    </row>
    <row r="85" spans="1:23" x14ac:dyDescent="0.2">
      <c r="A85" s="90">
        <v>183</v>
      </c>
      <c r="B85" s="91" t="s">
        <v>40</v>
      </c>
      <c r="C85" s="5"/>
      <c r="D85" s="21"/>
      <c r="E85" s="21"/>
      <c r="F85" s="21"/>
      <c r="G85" s="21">
        <f t="shared" si="13"/>
        <v>0</v>
      </c>
      <c r="H85" s="64"/>
      <c r="I85" s="101"/>
      <c r="J85" s="64"/>
      <c r="K85" s="64"/>
      <c r="L85" s="64">
        <f t="shared" si="14"/>
        <v>0</v>
      </c>
      <c r="M85" s="18"/>
      <c r="N85" s="112"/>
      <c r="O85" s="109"/>
      <c r="P85" s="64"/>
      <c r="Q85" s="64">
        <f t="shared" si="15"/>
        <v>0</v>
      </c>
      <c r="R85" s="64"/>
      <c r="S85" s="64"/>
      <c r="T85" s="64"/>
      <c r="U85" s="64"/>
      <c r="V85" s="21">
        <f t="shared" si="11"/>
        <v>0</v>
      </c>
      <c r="W85" s="56">
        <f t="shared" si="16"/>
        <v>0</v>
      </c>
    </row>
    <row r="86" spans="1:23" x14ac:dyDescent="0.2">
      <c r="A86" s="90">
        <v>185</v>
      </c>
      <c r="B86" s="91" t="s">
        <v>41</v>
      </c>
      <c r="C86" s="5"/>
      <c r="D86" s="21"/>
      <c r="E86" s="21"/>
      <c r="F86" s="21"/>
      <c r="G86" s="21">
        <f t="shared" si="13"/>
        <v>0</v>
      </c>
      <c r="H86" s="64"/>
      <c r="I86" s="101"/>
      <c r="J86" s="64"/>
      <c r="K86" s="64"/>
      <c r="L86" s="64">
        <f t="shared" si="14"/>
        <v>0</v>
      </c>
      <c r="M86" s="18"/>
      <c r="N86" s="112"/>
      <c r="O86" s="109"/>
      <c r="P86" s="64"/>
      <c r="Q86" s="64">
        <f t="shared" si="15"/>
        <v>0</v>
      </c>
      <c r="R86" s="64"/>
      <c r="S86" s="64"/>
      <c r="T86" s="64"/>
      <c r="U86" s="64"/>
      <c r="V86" s="21">
        <f t="shared" si="11"/>
        <v>0</v>
      </c>
      <c r="W86" s="56">
        <f t="shared" si="16"/>
        <v>0</v>
      </c>
    </row>
    <row r="87" spans="1:23" ht="22.5" x14ac:dyDescent="0.2">
      <c r="A87" s="90">
        <v>186</v>
      </c>
      <c r="B87" s="91" t="s">
        <v>42</v>
      </c>
      <c r="C87" s="5">
        <v>24320</v>
      </c>
      <c r="D87" s="21"/>
      <c r="E87" s="21"/>
      <c r="F87" s="21"/>
      <c r="G87" s="21">
        <f t="shared" si="13"/>
        <v>24320</v>
      </c>
      <c r="H87" s="64">
        <v>914.5</v>
      </c>
      <c r="I87" s="101">
        <f>6000+1792+918.4+560+914.5</f>
        <v>10184.9</v>
      </c>
      <c r="J87" s="64">
        <f>914.5+900</f>
        <v>1814.5</v>
      </c>
      <c r="K87" s="64">
        <v>8451.25</v>
      </c>
      <c r="L87" s="64">
        <f t="shared" si="14"/>
        <v>21365.15</v>
      </c>
      <c r="M87" s="18">
        <f>560+914.5+900</f>
        <v>2374.5</v>
      </c>
      <c r="N87" s="112">
        <f>900+914.5</f>
        <v>1814.5</v>
      </c>
      <c r="O87" s="109"/>
      <c r="P87" s="64"/>
      <c r="Q87" s="64">
        <f t="shared" si="15"/>
        <v>25554.15</v>
      </c>
      <c r="R87" s="64"/>
      <c r="S87" s="64"/>
      <c r="T87" s="64"/>
      <c r="U87" s="64"/>
      <c r="V87" s="21">
        <f t="shared" si="11"/>
        <v>25554.15</v>
      </c>
      <c r="W87" s="56">
        <f t="shared" si="16"/>
        <v>-1234.1500000000015</v>
      </c>
    </row>
    <row r="88" spans="1:23" ht="22.5" x14ac:dyDescent="0.2">
      <c r="A88" s="90">
        <v>187</v>
      </c>
      <c r="B88" s="91" t="s">
        <v>149</v>
      </c>
      <c r="C88" s="5"/>
      <c r="D88" s="21"/>
      <c r="E88" s="21"/>
      <c r="F88" s="21"/>
      <c r="G88" s="21">
        <f t="shared" si="13"/>
        <v>0</v>
      </c>
      <c r="H88" s="64"/>
      <c r="I88" s="101"/>
      <c r="J88" s="64"/>
      <c r="K88" s="64"/>
      <c r="L88" s="64">
        <f t="shared" si="14"/>
        <v>0</v>
      </c>
      <c r="M88" s="18"/>
      <c r="N88" s="112"/>
      <c r="O88" s="109"/>
      <c r="P88" s="64"/>
      <c r="Q88" s="64">
        <f t="shared" si="15"/>
        <v>0</v>
      </c>
      <c r="R88" s="64"/>
      <c r="S88" s="64"/>
      <c r="T88" s="64"/>
      <c r="U88" s="64"/>
      <c r="V88" s="21">
        <f t="shared" si="11"/>
        <v>0</v>
      </c>
      <c r="W88" s="56">
        <f t="shared" si="16"/>
        <v>0</v>
      </c>
    </row>
    <row r="89" spans="1:23" x14ac:dyDescent="0.2">
      <c r="A89" s="90">
        <v>189</v>
      </c>
      <c r="B89" s="91" t="s">
        <v>43</v>
      </c>
      <c r="C89" s="5">
        <v>93234.94</v>
      </c>
      <c r="D89" s="21"/>
      <c r="E89" s="21"/>
      <c r="F89" s="21"/>
      <c r="G89" s="21">
        <f t="shared" si="13"/>
        <v>93234.94</v>
      </c>
      <c r="H89" s="64">
        <f>750+2500+1000</f>
        <v>4250</v>
      </c>
      <c r="I89" s="101">
        <f>14227.5+2500+2500</f>
        <v>19227.5</v>
      </c>
      <c r="J89" s="64">
        <f>2500+2000+1000+17984</f>
        <v>23484</v>
      </c>
      <c r="K89" s="64">
        <v>23445</v>
      </c>
      <c r="L89" s="64">
        <f t="shared" si="14"/>
        <v>70406.5</v>
      </c>
      <c r="M89" s="18">
        <f>20056+2500+2000+1975</f>
        <v>26531</v>
      </c>
      <c r="N89" s="112">
        <f>2500+2000</f>
        <v>4500</v>
      </c>
      <c r="O89" s="109"/>
      <c r="P89" s="64"/>
      <c r="Q89" s="64">
        <f t="shared" si="15"/>
        <v>101437.5</v>
      </c>
      <c r="R89" s="64"/>
      <c r="S89" s="64"/>
      <c r="T89" s="64"/>
      <c r="U89" s="64"/>
      <c r="V89" s="21">
        <f t="shared" si="11"/>
        <v>101437.5</v>
      </c>
      <c r="W89" s="56">
        <f t="shared" si="16"/>
        <v>-8202.5599999999977</v>
      </c>
    </row>
    <row r="90" spans="1:23" ht="22.5" x14ac:dyDescent="0.2">
      <c r="A90" s="90">
        <v>191</v>
      </c>
      <c r="B90" s="91" t="s">
        <v>82</v>
      </c>
      <c r="C90" s="5">
        <v>2400</v>
      </c>
      <c r="D90" s="21"/>
      <c r="E90" s="21"/>
      <c r="F90" s="21"/>
      <c r="G90" s="21">
        <f t="shared" si="13"/>
        <v>2400</v>
      </c>
      <c r="H90" s="64"/>
      <c r="I90" s="101"/>
      <c r="J90" s="64"/>
      <c r="K90" s="64"/>
      <c r="L90" s="64">
        <f t="shared" si="14"/>
        <v>0</v>
      </c>
      <c r="M90" s="18"/>
      <c r="N90" s="112"/>
      <c r="O90" s="109"/>
      <c r="P90" s="64"/>
      <c r="Q90" s="64">
        <f t="shared" si="15"/>
        <v>0</v>
      </c>
      <c r="R90" s="64"/>
      <c r="S90" s="64"/>
      <c r="T90" s="64"/>
      <c r="U90" s="64"/>
      <c r="V90" s="21">
        <f t="shared" si="11"/>
        <v>0</v>
      </c>
      <c r="W90" s="56">
        <f t="shared" si="16"/>
        <v>2400</v>
      </c>
    </row>
    <row r="91" spans="1:23" ht="22.5" x14ac:dyDescent="0.2">
      <c r="A91" s="90" t="s">
        <v>83</v>
      </c>
      <c r="B91" s="91" t="s">
        <v>84</v>
      </c>
      <c r="C91" s="5"/>
      <c r="D91" s="21"/>
      <c r="E91" s="21"/>
      <c r="F91" s="21"/>
      <c r="G91" s="21">
        <f t="shared" si="13"/>
        <v>0</v>
      </c>
      <c r="H91" s="64"/>
      <c r="I91" s="101"/>
      <c r="J91" s="64"/>
      <c r="K91" s="64"/>
      <c r="L91" s="64">
        <f t="shared" si="14"/>
        <v>0</v>
      </c>
      <c r="M91" s="18"/>
      <c r="N91" s="112"/>
      <c r="O91" s="109"/>
      <c r="P91" s="64"/>
      <c r="Q91" s="64">
        <f t="shared" si="15"/>
        <v>0</v>
      </c>
      <c r="R91" s="64"/>
      <c r="S91" s="64"/>
      <c r="T91" s="64"/>
      <c r="U91" s="64"/>
      <c r="V91" s="21">
        <f t="shared" si="11"/>
        <v>0</v>
      </c>
      <c r="W91" s="56">
        <f t="shared" si="16"/>
        <v>0</v>
      </c>
    </row>
    <row r="92" spans="1:23" x14ac:dyDescent="0.2">
      <c r="A92" s="90">
        <f>195</f>
        <v>195</v>
      </c>
      <c r="B92" s="91" t="s">
        <v>85</v>
      </c>
      <c r="C92" s="5">
        <v>28767.7</v>
      </c>
      <c r="D92" s="21"/>
      <c r="E92" s="21"/>
      <c r="F92" s="21"/>
      <c r="G92" s="21">
        <f t="shared" si="13"/>
        <v>28767.7</v>
      </c>
      <c r="H92" s="64"/>
      <c r="I92" s="101">
        <v>4.21</v>
      </c>
      <c r="J92" s="64"/>
      <c r="K92" s="64"/>
      <c r="L92" s="64">
        <f t="shared" si="14"/>
        <v>4.21</v>
      </c>
      <c r="M92" s="18"/>
      <c r="N92" s="112"/>
      <c r="O92" s="109"/>
      <c r="P92" s="64"/>
      <c r="Q92" s="64">
        <f t="shared" si="15"/>
        <v>4.21</v>
      </c>
      <c r="R92" s="64"/>
      <c r="S92" s="64"/>
      <c r="T92" s="64"/>
      <c r="U92" s="64"/>
      <c r="V92" s="21">
        <f t="shared" si="11"/>
        <v>4.21</v>
      </c>
      <c r="W92" s="56">
        <f t="shared" si="16"/>
        <v>28763.49</v>
      </c>
    </row>
    <row r="93" spans="1:23" ht="22.5" x14ac:dyDescent="0.2">
      <c r="A93" s="90">
        <v>196</v>
      </c>
      <c r="B93" s="91" t="s">
        <v>44</v>
      </c>
      <c r="C93" s="5"/>
      <c r="D93" s="21"/>
      <c r="E93" s="21"/>
      <c r="F93" s="21"/>
      <c r="G93" s="21">
        <f t="shared" si="13"/>
        <v>0</v>
      </c>
      <c r="H93" s="64"/>
      <c r="I93" s="101"/>
      <c r="J93" s="64"/>
      <c r="K93" s="64"/>
      <c r="L93" s="64">
        <f t="shared" si="14"/>
        <v>0</v>
      </c>
      <c r="M93" s="18"/>
      <c r="N93" s="112"/>
      <c r="O93" s="109"/>
      <c r="P93" s="64"/>
      <c r="Q93" s="64">
        <f t="shared" si="15"/>
        <v>0</v>
      </c>
      <c r="R93" s="64"/>
      <c r="S93" s="64"/>
      <c r="T93" s="64"/>
      <c r="U93" s="64"/>
      <c r="V93" s="21">
        <f t="shared" si="11"/>
        <v>0</v>
      </c>
      <c r="W93" s="56">
        <f t="shared" si="16"/>
        <v>0</v>
      </c>
    </row>
    <row r="94" spans="1:23" x14ac:dyDescent="0.2">
      <c r="A94" s="90">
        <v>197</v>
      </c>
      <c r="B94" s="91" t="s">
        <v>45</v>
      </c>
      <c r="C94" s="5">
        <v>4704</v>
      </c>
      <c r="D94" s="21"/>
      <c r="E94" s="21"/>
      <c r="F94" s="21"/>
      <c r="G94" s="21">
        <f t="shared" si="13"/>
        <v>4704</v>
      </c>
      <c r="H94" s="64"/>
      <c r="I94" s="101">
        <f>775+582</f>
        <v>1357</v>
      </c>
      <c r="J94" s="64"/>
      <c r="K94" s="64"/>
      <c r="L94" s="64">
        <f t="shared" si="14"/>
        <v>1357</v>
      </c>
      <c r="M94" s="18">
        <v>1488</v>
      </c>
      <c r="N94" s="112"/>
      <c r="O94" s="109"/>
      <c r="P94" s="64"/>
      <c r="Q94" s="64">
        <f t="shared" si="15"/>
        <v>2845</v>
      </c>
      <c r="R94" s="64"/>
      <c r="S94" s="64"/>
      <c r="T94" s="64"/>
      <c r="U94" s="64"/>
      <c r="V94" s="21">
        <f t="shared" si="11"/>
        <v>2845</v>
      </c>
      <c r="W94" s="56">
        <f t="shared" si="16"/>
        <v>1859</v>
      </c>
    </row>
    <row r="95" spans="1:23" ht="22.5" x14ac:dyDescent="0.2">
      <c r="A95" s="90">
        <v>199</v>
      </c>
      <c r="B95" s="96" t="s">
        <v>46</v>
      </c>
      <c r="C95" s="5"/>
      <c r="D95" s="21"/>
      <c r="E95" s="21"/>
      <c r="F95" s="21"/>
      <c r="G95" s="21">
        <f t="shared" si="13"/>
        <v>0</v>
      </c>
      <c r="H95" s="64"/>
      <c r="I95" s="101">
        <v>1680</v>
      </c>
      <c r="J95" s="64"/>
      <c r="K95" s="64">
        <v>2380</v>
      </c>
      <c r="L95" s="64">
        <f t="shared" si="14"/>
        <v>4060</v>
      </c>
      <c r="M95" s="18">
        <v>203.87</v>
      </c>
      <c r="N95" s="112"/>
      <c r="O95" s="109"/>
      <c r="P95" s="64"/>
      <c r="Q95" s="64">
        <f t="shared" si="15"/>
        <v>4263.87</v>
      </c>
      <c r="R95" s="64"/>
      <c r="S95" s="64"/>
      <c r="T95" s="64"/>
      <c r="U95" s="64"/>
      <c r="V95" s="21">
        <f t="shared" si="11"/>
        <v>4263.87</v>
      </c>
      <c r="W95" s="56">
        <f t="shared" si="16"/>
        <v>-4263.87</v>
      </c>
    </row>
    <row r="96" spans="1:23" x14ac:dyDescent="0.2">
      <c r="A96" s="90" t="s">
        <v>86</v>
      </c>
      <c r="B96" s="91" t="s">
        <v>47</v>
      </c>
      <c r="C96" s="5"/>
      <c r="D96" s="21"/>
      <c r="E96" s="21"/>
      <c r="F96" s="21"/>
      <c r="G96" s="21">
        <f t="shared" si="13"/>
        <v>0</v>
      </c>
      <c r="H96" s="64"/>
      <c r="I96" s="101"/>
      <c r="J96" s="64"/>
      <c r="K96" s="64"/>
      <c r="L96" s="64">
        <f t="shared" si="14"/>
        <v>0</v>
      </c>
      <c r="M96" s="64"/>
      <c r="N96" s="112"/>
      <c r="O96" s="109"/>
      <c r="P96" s="64"/>
      <c r="Q96" s="64">
        <f t="shared" si="15"/>
        <v>0</v>
      </c>
      <c r="R96" s="64"/>
      <c r="S96" s="64"/>
      <c r="T96" s="64"/>
      <c r="U96" s="64"/>
      <c r="V96" s="21">
        <f t="shared" si="11"/>
        <v>0</v>
      </c>
      <c r="W96" s="56">
        <f t="shared" si="16"/>
        <v>0</v>
      </c>
    </row>
    <row r="97" spans="1:23" x14ac:dyDescent="0.2">
      <c r="A97" s="90">
        <v>211</v>
      </c>
      <c r="B97" s="91" t="s">
        <v>48</v>
      </c>
      <c r="C97" s="5">
        <v>6700</v>
      </c>
      <c r="D97" s="21"/>
      <c r="E97" s="21"/>
      <c r="F97" s="21"/>
      <c r="G97" s="21">
        <f t="shared" si="13"/>
        <v>6700</v>
      </c>
      <c r="H97" s="64">
        <v>2500</v>
      </c>
      <c r="I97" s="101">
        <v>2111.63</v>
      </c>
      <c r="J97" s="64"/>
      <c r="K97" s="64"/>
      <c r="L97" s="64">
        <f t="shared" si="14"/>
        <v>4611.63</v>
      </c>
      <c r="M97" s="18">
        <v>4046.8</v>
      </c>
      <c r="N97" s="112"/>
      <c r="O97" s="109"/>
      <c r="P97" s="64"/>
      <c r="Q97" s="64">
        <f t="shared" si="15"/>
        <v>8658.43</v>
      </c>
      <c r="R97" s="64"/>
      <c r="S97" s="64"/>
      <c r="T97" s="64"/>
      <c r="U97" s="64"/>
      <c r="V97" s="21">
        <f t="shared" si="11"/>
        <v>8658.43</v>
      </c>
      <c r="W97" s="56">
        <f t="shared" si="16"/>
        <v>-1958.4300000000003</v>
      </c>
    </row>
    <row r="98" spans="1:23" ht="22.5" x14ac:dyDescent="0.2">
      <c r="A98" s="90" t="s">
        <v>87</v>
      </c>
      <c r="B98" s="91" t="s">
        <v>49</v>
      </c>
      <c r="C98" s="5">
        <v>12000</v>
      </c>
      <c r="D98" s="21"/>
      <c r="E98" s="21"/>
      <c r="F98" s="21"/>
      <c r="G98" s="21">
        <f t="shared" si="13"/>
        <v>12000</v>
      </c>
      <c r="H98" s="64">
        <v>9500</v>
      </c>
      <c r="I98" s="101">
        <f>4800+10480+20240</f>
        <v>35520</v>
      </c>
      <c r="J98" s="64">
        <v>8750</v>
      </c>
      <c r="K98" s="64">
        <v>12060</v>
      </c>
      <c r="L98" s="64">
        <f t="shared" si="14"/>
        <v>65830</v>
      </c>
      <c r="M98" s="18"/>
      <c r="N98" s="112"/>
      <c r="O98" s="109"/>
      <c r="P98" s="64"/>
      <c r="Q98" s="64">
        <f t="shared" si="15"/>
        <v>65830</v>
      </c>
      <c r="R98" s="64"/>
      <c r="S98" s="64"/>
      <c r="T98" s="64"/>
      <c r="U98" s="64"/>
      <c r="V98" s="21">
        <f t="shared" si="11"/>
        <v>65830</v>
      </c>
      <c r="W98" s="56">
        <f t="shared" si="16"/>
        <v>-53830</v>
      </c>
    </row>
    <row r="99" spans="1:23" x14ac:dyDescent="0.2">
      <c r="A99" s="90" t="s">
        <v>88</v>
      </c>
      <c r="B99" s="91" t="s">
        <v>50</v>
      </c>
      <c r="C99" s="5">
        <v>3500</v>
      </c>
      <c r="D99" s="21"/>
      <c r="E99" s="21"/>
      <c r="F99" s="21"/>
      <c r="G99" s="21">
        <f t="shared" si="13"/>
        <v>3500</v>
      </c>
      <c r="H99" s="64">
        <v>400</v>
      </c>
      <c r="I99" s="101"/>
      <c r="J99" s="64"/>
      <c r="K99" s="64"/>
      <c r="L99" s="64">
        <f t="shared" si="14"/>
        <v>400</v>
      </c>
      <c r="M99" s="18">
        <v>76.8</v>
      </c>
      <c r="N99" s="112"/>
      <c r="O99" s="109"/>
      <c r="P99" s="64"/>
      <c r="Q99" s="64">
        <f t="shared" si="15"/>
        <v>476.8</v>
      </c>
      <c r="R99" s="64"/>
      <c r="S99" s="64"/>
      <c r="T99" s="64"/>
      <c r="U99" s="64"/>
      <c r="V99" s="21">
        <f t="shared" si="11"/>
        <v>476.8</v>
      </c>
      <c r="W99" s="56">
        <f t="shared" si="16"/>
        <v>3023.2</v>
      </c>
    </row>
    <row r="100" spans="1:23" ht="22.5" x14ac:dyDescent="0.2">
      <c r="A100" s="90" t="s">
        <v>89</v>
      </c>
      <c r="B100" s="91" t="s">
        <v>51</v>
      </c>
      <c r="C100" s="5"/>
      <c r="D100" s="21"/>
      <c r="E100" s="21"/>
      <c r="F100" s="21"/>
      <c r="G100" s="21">
        <f t="shared" si="13"/>
        <v>0</v>
      </c>
      <c r="H100" s="64"/>
      <c r="I100" s="101"/>
      <c r="J100" s="64">
        <v>348.6</v>
      </c>
      <c r="K100" s="64"/>
      <c r="L100" s="64">
        <f t="shared" si="14"/>
        <v>348.6</v>
      </c>
      <c r="M100" s="18"/>
      <c r="N100" s="112"/>
      <c r="O100" s="109"/>
      <c r="P100" s="64"/>
      <c r="Q100" s="64">
        <f t="shared" si="15"/>
        <v>348.6</v>
      </c>
      <c r="R100" s="64"/>
      <c r="S100" s="64"/>
      <c r="T100" s="64"/>
      <c r="U100" s="64"/>
      <c r="V100" s="21">
        <f t="shared" si="11"/>
        <v>348.6</v>
      </c>
      <c r="W100" s="56">
        <f t="shared" si="16"/>
        <v>-348.6</v>
      </c>
    </row>
    <row r="101" spans="1:23" x14ac:dyDescent="0.2">
      <c r="A101" s="90">
        <v>245</v>
      </c>
      <c r="B101" s="91" t="s">
        <v>114</v>
      </c>
      <c r="C101" s="5"/>
      <c r="D101" s="21"/>
      <c r="E101" s="21"/>
      <c r="F101" s="21"/>
      <c r="G101" s="21">
        <f t="shared" si="13"/>
        <v>0</v>
      </c>
      <c r="H101" s="64"/>
      <c r="I101" s="101"/>
      <c r="J101" s="64"/>
      <c r="K101" s="64"/>
      <c r="L101" s="64">
        <f t="shared" si="14"/>
        <v>0</v>
      </c>
      <c r="M101" s="18"/>
      <c r="N101" s="112"/>
      <c r="O101" s="109"/>
      <c r="P101" s="64"/>
      <c r="Q101" s="64">
        <f t="shared" si="15"/>
        <v>0</v>
      </c>
      <c r="R101" s="64"/>
      <c r="S101" s="64"/>
      <c r="T101" s="64"/>
      <c r="U101" s="64"/>
      <c r="V101" s="21">
        <f t="shared" si="11"/>
        <v>0</v>
      </c>
      <c r="W101" s="56">
        <f t="shared" si="16"/>
        <v>0</v>
      </c>
    </row>
    <row r="102" spans="1:23" x14ac:dyDescent="0.2">
      <c r="A102" s="90">
        <v>247</v>
      </c>
      <c r="B102" s="91" t="s">
        <v>52</v>
      </c>
      <c r="C102" s="5"/>
      <c r="D102" s="21"/>
      <c r="E102" s="21"/>
      <c r="F102" s="21"/>
      <c r="G102" s="21">
        <f t="shared" si="13"/>
        <v>0</v>
      </c>
      <c r="H102" s="64">
        <v>1000</v>
      </c>
      <c r="I102" s="101"/>
      <c r="J102" s="64">
        <v>2000</v>
      </c>
      <c r="K102" s="64"/>
      <c r="L102" s="64">
        <f t="shared" si="14"/>
        <v>3000</v>
      </c>
      <c r="M102" s="18"/>
      <c r="N102" s="112"/>
      <c r="O102" s="109"/>
      <c r="P102" s="64"/>
      <c r="Q102" s="64">
        <f t="shared" si="15"/>
        <v>3000</v>
      </c>
      <c r="R102" s="64"/>
      <c r="S102" s="64"/>
      <c r="T102" s="64"/>
      <c r="U102" s="64"/>
      <c r="V102" s="21">
        <f t="shared" si="11"/>
        <v>3000</v>
      </c>
      <c r="W102" s="56">
        <f t="shared" si="16"/>
        <v>-3000</v>
      </c>
    </row>
    <row r="103" spans="1:23" x14ac:dyDescent="0.2">
      <c r="A103" s="90">
        <v>249</v>
      </c>
      <c r="B103" s="97" t="s">
        <v>150</v>
      </c>
      <c r="C103" s="5"/>
      <c r="D103" s="21"/>
      <c r="E103" s="21"/>
      <c r="F103" s="21"/>
      <c r="G103" s="21">
        <f t="shared" si="13"/>
        <v>0</v>
      </c>
      <c r="H103" s="64"/>
      <c r="I103" s="101"/>
      <c r="J103" s="64"/>
      <c r="K103" s="64"/>
      <c r="L103" s="64">
        <f t="shared" si="14"/>
        <v>0</v>
      </c>
      <c r="M103" s="18"/>
      <c r="N103" s="112"/>
      <c r="O103" s="109"/>
      <c r="P103" s="64"/>
      <c r="Q103" s="64">
        <f t="shared" si="15"/>
        <v>0</v>
      </c>
      <c r="R103" s="64"/>
      <c r="S103" s="64"/>
      <c r="T103" s="64"/>
      <c r="U103" s="64"/>
      <c r="V103" s="21">
        <f t="shared" si="11"/>
        <v>0</v>
      </c>
      <c r="W103" s="56">
        <f t="shared" si="16"/>
        <v>0</v>
      </c>
    </row>
    <row r="104" spans="1:23" x14ac:dyDescent="0.2">
      <c r="A104" s="90">
        <v>262</v>
      </c>
      <c r="B104" s="91" t="s">
        <v>53</v>
      </c>
      <c r="C104" s="5"/>
      <c r="D104" s="21"/>
      <c r="E104" s="21"/>
      <c r="F104" s="21"/>
      <c r="G104" s="21">
        <f t="shared" si="13"/>
        <v>0</v>
      </c>
      <c r="H104" s="64"/>
      <c r="I104" s="101"/>
      <c r="J104" s="64"/>
      <c r="K104" s="64"/>
      <c r="L104" s="64">
        <f t="shared" si="14"/>
        <v>0</v>
      </c>
      <c r="M104" s="18"/>
      <c r="N104" s="112"/>
      <c r="O104" s="109"/>
      <c r="P104" s="64"/>
      <c r="Q104" s="64">
        <f t="shared" si="15"/>
        <v>0</v>
      </c>
      <c r="R104" s="64"/>
      <c r="S104" s="64"/>
      <c r="T104" s="64"/>
      <c r="U104" s="64"/>
      <c r="V104" s="21">
        <f t="shared" si="11"/>
        <v>0</v>
      </c>
      <c r="W104" s="56">
        <f t="shared" si="16"/>
        <v>0</v>
      </c>
    </row>
    <row r="105" spans="1:23" ht="22.5" x14ac:dyDescent="0.2">
      <c r="A105" s="90">
        <v>266</v>
      </c>
      <c r="B105" s="91" t="s">
        <v>54</v>
      </c>
      <c r="C105" s="5"/>
      <c r="D105" s="21"/>
      <c r="E105" s="21"/>
      <c r="F105" s="21"/>
      <c r="G105" s="21">
        <f t="shared" si="13"/>
        <v>0</v>
      </c>
      <c r="H105" s="64"/>
      <c r="I105" s="101"/>
      <c r="J105" s="64"/>
      <c r="K105" s="64"/>
      <c r="L105" s="64">
        <f t="shared" si="14"/>
        <v>0</v>
      </c>
      <c r="M105" s="18"/>
      <c r="N105" s="112"/>
      <c r="O105" s="109"/>
      <c r="P105" s="64"/>
      <c r="Q105" s="64">
        <f t="shared" si="15"/>
        <v>0</v>
      </c>
      <c r="R105" s="64"/>
      <c r="S105" s="64"/>
      <c r="T105" s="64"/>
      <c r="U105" s="64"/>
      <c r="V105" s="21">
        <f t="shared" si="11"/>
        <v>0</v>
      </c>
      <c r="W105" s="56">
        <f t="shared" si="16"/>
        <v>0</v>
      </c>
    </row>
    <row r="106" spans="1:23" ht="22.5" x14ac:dyDescent="0.2">
      <c r="A106" s="90" t="s">
        <v>90</v>
      </c>
      <c r="B106" s="91" t="s">
        <v>55</v>
      </c>
      <c r="C106" s="5"/>
      <c r="D106" s="21"/>
      <c r="E106" s="21"/>
      <c r="F106" s="21"/>
      <c r="G106" s="21">
        <f t="shared" si="13"/>
        <v>0</v>
      </c>
      <c r="H106" s="64"/>
      <c r="I106" s="101"/>
      <c r="J106" s="64"/>
      <c r="K106" s="64"/>
      <c r="L106" s="64">
        <f t="shared" si="14"/>
        <v>0</v>
      </c>
      <c r="M106" s="18"/>
      <c r="N106" s="112"/>
      <c r="O106" s="109"/>
      <c r="P106" s="64"/>
      <c r="Q106" s="64">
        <f t="shared" si="15"/>
        <v>0</v>
      </c>
      <c r="R106" s="64"/>
      <c r="S106" s="64"/>
      <c r="T106" s="64"/>
      <c r="U106" s="64"/>
      <c r="V106" s="21">
        <f t="shared" si="11"/>
        <v>0</v>
      </c>
      <c r="W106" s="56">
        <f t="shared" si="16"/>
        <v>0</v>
      </c>
    </row>
    <row r="107" spans="1:23" ht="22.5" x14ac:dyDescent="0.2">
      <c r="A107" s="90">
        <v>268</v>
      </c>
      <c r="B107" s="49" t="s">
        <v>56</v>
      </c>
      <c r="C107" s="21">
        <v>5500</v>
      </c>
      <c r="D107" s="21"/>
      <c r="E107" s="21"/>
      <c r="F107" s="21"/>
      <c r="G107" s="21">
        <f t="shared" si="13"/>
        <v>5500</v>
      </c>
      <c r="H107" s="18"/>
      <c r="I107" s="102"/>
      <c r="J107" s="64">
        <v>1710.32</v>
      </c>
      <c r="K107" s="64"/>
      <c r="L107" s="64">
        <f t="shared" si="14"/>
        <v>1710.32</v>
      </c>
      <c r="M107" s="18">
        <v>348.19</v>
      </c>
      <c r="N107" s="112"/>
      <c r="O107" s="109"/>
      <c r="P107" s="64"/>
      <c r="Q107" s="64">
        <f t="shared" si="15"/>
        <v>2058.5099999999998</v>
      </c>
      <c r="R107" s="64"/>
      <c r="S107" s="64"/>
      <c r="T107" s="64"/>
      <c r="U107" s="64"/>
      <c r="V107" s="21">
        <f t="shared" si="11"/>
        <v>2058.5099999999998</v>
      </c>
      <c r="W107" s="56">
        <f t="shared" si="16"/>
        <v>3441.4900000000002</v>
      </c>
    </row>
    <row r="108" spans="1:23" ht="27" customHeight="1" x14ac:dyDescent="0.2">
      <c r="A108" s="90">
        <v>283</v>
      </c>
      <c r="B108" s="91" t="s">
        <v>57</v>
      </c>
      <c r="C108" s="5"/>
      <c r="D108" s="21"/>
      <c r="E108" s="21"/>
      <c r="F108" s="21"/>
      <c r="G108" s="21">
        <f t="shared" si="13"/>
        <v>0</v>
      </c>
      <c r="H108" s="64"/>
      <c r="I108" s="101"/>
      <c r="J108" s="64"/>
      <c r="K108" s="64"/>
      <c r="L108" s="64">
        <f t="shared" si="14"/>
        <v>0</v>
      </c>
      <c r="M108" s="18"/>
      <c r="N108" s="112"/>
      <c r="O108" s="109"/>
      <c r="P108" s="64"/>
      <c r="Q108" s="64">
        <f t="shared" si="15"/>
        <v>0</v>
      </c>
      <c r="R108" s="64"/>
      <c r="S108" s="64"/>
      <c r="T108" s="64"/>
      <c r="U108" s="64"/>
      <c r="V108" s="21">
        <f t="shared" si="11"/>
        <v>0</v>
      </c>
      <c r="W108" s="56">
        <f t="shared" si="16"/>
        <v>0</v>
      </c>
    </row>
    <row r="109" spans="1:23" ht="23.25" customHeight="1" x14ac:dyDescent="0.2">
      <c r="A109" s="90" t="s">
        <v>91</v>
      </c>
      <c r="B109" s="91" t="s">
        <v>58</v>
      </c>
      <c r="C109" s="5">
        <v>1500</v>
      </c>
      <c r="D109" s="21"/>
      <c r="E109" s="21"/>
      <c r="F109" s="21"/>
      <c r="G109" s="21">
        <f t="shared" si="13"/>
        <v>1500</v>
      </c>
      <c r="H109" s="64"/>
      <c r="I109" s="101"/>
      <c r="J109" s="64"/>
      <c r="K109" s="64"/>
      <c r="L109" s="64">
        <f t="shared" si="14"/>
        <v>0</v>
      </c>
      <c r="M109" s="18"/>
      <c r="N109" s="112"/>
      <c r="O109" s="109"/>
      <c r="P109" s="64"/>
      <c r="Q109" s="64">
        <f t="shared" si="15"/>
        <v>0</v>
      </c>
      <c r="R109" s="64"/>
      <c r="S109" s="64"/>
      <c r="T109" s="64"/>
      <c r="U109" s="64"/>
      <c r="V109" s="21">
        <f t="shared" si="11"/>
        <v>0</v>
      </c>
      <c r="W109" s="56">
        <f t="shared" si="16"/>
        <v>1500</v>
      </c>
    </row>
    <row r="110" spans="1:23" ht="22.5" x14ac:dyDescent="0.2">
      <c r="A110" s="90" t="s">
        <v>92</v>
      </c>
      <c r="B110" s="49" t="s">
        <v>59</v>
      </c>
      <c r="C110" s="21">
        <v>4800</v>
      </c>
      <c r="D110" s="21"/>
      <c r="E110" s="21"/>
      <c r="F110" s="21"/>
      <c r="G110" s="21">
        <f t="shared" si="13"/>
        <v>4800</v>
      </c>
      <c r="H110" s="18"/>
      <c r="I110" s="102"/>
      <c r="J110" s="64">
        <v>166</v>
      </c>
      <c r="K110" s="64"/>
      <c r="L110" s="64">
        <f t="shared" si="14"/>
        <v>166</v>
      </c>
      <c r="M110" s="18">
        <v>76.349999999999994</v>
      </c>
      <c r="N110" s="112"/>
      <c r="O110" s="109"/>
      <c r="P110" s="64"/>
      <c r="Q110" s="64">
        <f t="shared" si="15"/>
        <v>242.35</v>
      </c>
      <c r="R110" s="64"/>
      <c r="S110" s="64"/>
      <c r="T110" s="64"/>
      <c r="U110" s="64"/>
      <c r="V110" s="21">
        <f t="shared" si="11"/>
        <v>242.35</v>
      </c>
      <c r="W110" s="56">
        <f t="shared" si="16"/>
        <v>4557.6499999999996</v>
      </c>
    </row>
    <row r="111" spans="1:23" ht="22.5" x14ac:dyDescent="0.2">
      <c r="A111" s="90">
        <v>294</v>
      </c>
      <c r="B111" s="49" t="s">
        <v>60</v>
      </c>
      <c r="C111" s="21"/>
      <c r="D111" s="21"/>
      <c r="E111" s="21"/>
      <c r="F111" s="21"/>
      <c r="G111" s="21">
        <f t="shared" si="13"/>
        <v>0</v>
      </c>
      <c r="H111" s="18"/>
      <c r="I111" s="102">
        <f>4264+13008</f>
        <v>17272</v>
      </c>
      <c r="J111" s="64">
        <v>32390.400000000001</v>
      </c>
      <c r="K111" s="64"/>
      <c r="L111" s="64">
        <f t="shared" si="14"/>
        <v>49662.400000000001</v>
      </c>
      <c r="M111" s="18">
        <v>33619.599999999999</v>
      </c>
      <c r="N111" s="112"/>
      <c r="O111" s="114"/>
      <c r="P111" s="68"/>
      <c r="Q111" s="64">
        <f t="shared" si="15"/>
        <v>83282</v>
      </c>
      <c r="R111" s="64"/>
      <c r="S111" s="68"/>
      <c r="T111" s="68"/>
      <c r="U111" s="68"/>
      <c r="V111" s="21">
        <f t="shared" si="11"/>
        <v>83282</v>
      </c>
      <c r="W111" s="56">
        <f t="shared" si="16"/>
        <v>-83282</v>
      </c>
    </row>
    <row r="112" spans="1:23" ht="22.5" x14ac:dyDescent="0.2">
      <c r="A112" s="90">
        <v>297</v>
      </c>
      <c r="B112" s="49" t="s">
        <v>157</v>
      </c>
      <c r="C112" s="21"/>
      <c r="D112" s="21"/>
      <c r="E112" s="21"/>
      <c r="F112" s="21"/>
      <c r="G112" s="21"/>
      <c r="H112" s="18"/>
      <c r="I112" s="102"/>
      <c r="J112" s="64"/>
      <c r="K112" s="64"/>
      <c r="L112" s="64"/>
      <c r="M112" s="18">
        <v>47.99</v>
      </c>
      <c r="N112" s="112"/>
      <c r="O112" s="114"/>
      <c r="P112" s="68"/>
      <c r="Q112" s="64"/>
      <c r="R112" s="64"/>
      <c r="S112" s="68"/>
      <c r="T112" s="68"/>
      <c r="U112" s="68"/>
      <c r="V112" s="21"/>
      <c r="W112" s="56"/>
    </row>
    <row r="113" spans="1:23" ht="22.5" x14ac:dyDescent="0.2">
      <c r="A113" s="90" t="s">
        <v>93</v>
      </c>
      <c r="B113" s="49" t="s">
        <v>61</v>
      </c>
      <c r="C113" s="21">
        <v>6000</v>
      </c>
      <c r="D113" s="21"/>
      <c r="E113" s="21"/>
      <c r="F113" s="21"/>
      <c r="G113" s="21">
        <f t="shared" si="13"/>
        <v>6000</v>
      </c>
      <c r="H113" s="18"/>
      <c r="I113" s="102"/>
      <c r="J113" s="64">
        <v>730</v>
      </c>
      <c r="K113" s="64"/>
      <c r="L113" s="64">
        <f t="shared" si="14"/>
        <v>730</v>
      </c>
      <c r="M113" s="18"/>
      <c r="N113" s="112"/>
      <c r="O113" s="115"/>
      <c r="P113" s="18"/>
      <c r="Q113" s="64">
        <f t="shared" si="15"/>
        <v>730</v>
      </c>
      <c r="R113" s="64"/>
      <c r="S113" s="18"/>
      <c r="T113" s="18"/>
      <c r="U113" s="18"/>
      <c r="V113" s="21">
        <f t="shared" si="11"/>
        <v>730</v>
      </c>
      <c r="W113" s="56">
        <f t="shared" si="16"/>
        <v>5270</v>
      </c>
    </row>
    <row r="114" spans="1:23" x14ac:dyDescent="0.2">
      <c r="A114" s="94" t="s">
        <v>94</v>
      </c>
      <c r="B114" s="95" t="s">
        <v>62</v>
      </c>
      <c r="C114" s="5"/>
      <c r="D114" s="21"/>
      <c r="E114" s="21"/>
      <c r="F114" s="21"/>
      <c r="G114" s="21">
        <f t="shared" si="13"/>
        <v>0</v>
      </c>
      <c r="H114" s="64"/>
      <c r="I114" s="101"/>
      <c r="J114" s="64"/>
      <c r="K114" s="64"/>
      <c r="L114" s="64">
        <f t="shared" si="14"/>
        <v>0</v>
      </c>
      <c r="M114" s="18"/>
      <c r="N114" s="112"/>
      <c r="O114" s="115"/>
      <c r="P114" s="18"/>
      <c r="Q114" s="64">
        <f t="shared" si="15"/>
        <v>0</v>
      </c>
      <c r="R114" s="64"/>
      <c r="S114" s="18"/>
      <c r="T114" s="18"/>
      <c r="U114" s="18"/>
      <c r="V114" s="21">
        <f t="shared" si="11"/>
        <v>0</v>
      </c>
      <c r="W114" s="56">
        <f t="shared" si="16"/>
        <v>0</v>
      </c>
    </row>
    <row r="115" spans="1:23" x14ac:dyDescent="0.2">
      <c r="A115" s="90">
        <v>322</v>
      </c>
      <c r="B115" s="91" t="s">
        <v>63</v>
      </c>
      <c r="C115" s="5">
        <v>2500</v>
      </c>
      <c r="D115" s="21"/>
      <c r="E115" s="21"/>
      <c r="F115" s="21"/>
      <c r="G115" s="21">
        <f t="shared" si="13"/>
        <v>2500</v>
      </c>
      <c r="H115" s="64"/>
      <c r="I115" s="101"/>
      <c r="J115" s="64"/>
      <c r="K115" s="64"/>
      <c r="L115" s="64">
        <f t="shared" si="14"/>
        <v>0</v>
      </c>
      <c r="M115" s="18"/>
      <c r="N115" s="112"/>
      <c r="O115" s="115"/>
      <c r="P115" s="18"/>
      <c r="Q115" s="64">
        <f t="shared" si="15"/>
        <v>0</v>
      </c>
      <c r="R115" s="64"/>
      <c r="S115" s="18"/>
      <c r="T115" s="18"/>
      <c r="U115" s="18"/>
      <c r="V115" s="21">
        <f t="shared" si="11"/>
        <v>0</v>
      </c>
      <c r="W115" s="56">
        <f t="shared" si="16"/>
        <v>2500</v>
      </c>
    </row>
    <row r="116" spans="1:23" ht="22.5" x14ac:dyDescent="0.2">
      <c r="A116" s="90">
        <v>324</v>
      </c>
      <c r="B116" s="91" t="s">
        <v>72</v>
      </c>
      <c r="C116" s="5"/>
      <c r="D116" s="21"/>
      <c r="E116" s="21"/>
      <c r="F116" s="21"/>
      <c r="G116" s="21">
        <f t="shared" si="13"/>
        <v>0</v>
      </c>
      <c r="H116" s="64"/>
      <c r="I116" s="101"/>
      <c r="J116" s="64"/>
      <c r="K116" s="64"/>
      <c r="L116" s="64">
        <f t="shared" si="14"/>
        <v>0</v>
      </c>
      <c r="M116" s="18"/>
      <c r="N116" s="112"/>
      <c r="O116" s="115"/>
      <c r="P116" s="18"/>
      <c r="Q116" s="64">
        <f t="shared" si="15"/>
        <v>0</v>
      </c>
      <c r="R116" s="64"/>
      <c r="S116" s="18"/>
      <c r="T116" s="18"/>
      <c r="U116" s="18"/>
      <c r="V116" s="21">
        <f t="shared" si="11"/>
        <v>0</v>
      </c>
      <c r="W116" s="56">
        <f t="shared" si="16"/>
        <v>0</v>
      </c>
    </row>
    <row r="117" spans="1:23" x14ac:dyDescent="0.2">
      <c r="A117" s="90">
        <v>328</v>
      </c>
      <c r="B117" s="91" t="s">
        <v>64</v>
      </c>
      <c r="C117" s="5"/>
      <c r="D117" s="21"/>
      <c r="E117" s="21"/>
      <c r="F117" s="21"/>
      <c r="G117" s="21">
        <f t="shared" si="13"/>
        <v>0</v>
      </c>
      <c r="H117" s="64"/>
      <c r="I117" s="101"/>
      <c r="J117" s="64"/>
      <c r="K117" s="64"/>
      <c r="L117" s="64">
        <f t="shared" si="14"/>
        <v>0</v>
      </c>
      <c r="M117" s="18"/>
      <c r="N117" s="112"/>
      <c r="O117" s="115"/>
      <c r="P117" s="18"/>
      <c r="Q117" s="64">
        <f t="shared" si="15"/>
        <v>0</v>
      </c>
      <c r="R117" s="64"/>
      <c r="S117" s="18"/>
      <c r="T117" s="18"/>
      <c r="U117" s="18"/>
      <c r="V117" s="21">
        <f t="shared" si="11"/>
        <v>0</v>
      </c>
      <c r="W117" s="56">
        <f t="shared" si="16"/>
        <v>0</v>
      </c>
    </row>
    <row r="118" spans="1:23" x14ac:dyDescent="0.2">
      <c r="A118" s="94" t="s">
        <v>95</v>
      </c>
      <c r="B118" s="95" t="s">
        <v>65</v>
      </c>
      <c r="C118" s="5"/>
      <c r="D118" s="21"/>
      <c r="E118" s="21"/>
      <c r="F118" s="21"/>
      <c r="G118" s="21">
        <f t="shared" si="13"/>
        <v>0</v>
      </c>
      <c r="H118" s="64"/>
      <c r="I118" s="101"/>
      <c r="J118" s="64"/>
      <c r="K118" s="64"/>
      <c r="L118" s="64">
        <f t="shared" si="14"/>
        <v>0</v>
      </c>
      <c r="M118" s="18"/>
      <c r="N118" s="112"/>
      <c r="O118" s="115"/>
      <c r="P118" s="18"/>
      <c r="Q118" s="64">
        <f t="shared" si="15"/>
        <v>0</v>
      </c>
      <c r="R118" s="64"/>
      <c r="S118" s="18"/>
      <c r="T118" s="18"/>
      <c r="U118" s="18"/>
      <c r="V118" s="21">
        <f t="shared" ref="V118:V138" si="17">+L118+M118+N118+O118</f>
        <v>0</v>
      </c>
      <c r="W118" s="56">
        <f t="shared" si="16"/>
        <v>0</v>
      </c>
    </row>
    <row r="119" spans="1:23" x14ac:dyDescent="0.2">
      <c r="A119" s="90" t="s">
        <v>96</v>
      </c>
      <c r="B119" s="91" t="s">
        <v>66</v>
      </c>
      <c r="C119" s="5"/>
      <c r="D119" s="21"/>
      <c r="E119" s="21"/>
      <c r="F119" s="21"/>
      <c r="G119" s="21">
        <f t="shared" ref="G119:G138" si="18">+C119+D119-E119+F119</f>
        <v>0</v>
      </c>
      <c r="H119" s="64"/>
      <c r="I119" s="101"/>
      <c r="J119" s="64"/>
      <c r="K119" s="64"/>
      <c r="L119" s="64">
        <f t="shared" si="14"/>
        <v>0</v>
      </c>
      <c r="M119" s="18"/>
      <c r="N119" s="112"/>
      <c r="O119" s="115"/>
      <c r="P119" s="64"/>
      <c r="Q119" s="64">
        <f t="shared" si="15"/>
        <v>0</v>
      </c>
      <c r="R119" s="64"/>
      <c r="S119" s="64"/>
      <c r="T119" s="64"/>
      <c r="U119" s="64"/>
      <c r="V119" s="21">
        <f t="shared" si="17"/>
        <v>0</v>
      </c>
      <c r="W119" s="56">
        <f t="shared" si="16"/>
        <v>0</v>
      </c>
    </row>
    <row r="120" spans="1:23" ht="22.5" x14ac:dyDescent="0.2">
      <c r="A120" s="90">
        <v>415</v>
      </c>
      <c r="B120" s="91" t="s">
        <v>67</v>
      </c>
      <c r="C120" s="5"/>
      <c r="D120" s="21"/>
      <c r="E120" s="21"/>
      <c r="F120" s="21"/>
      <c r="G120" s="21">
        <f t="shared" si="18"/>
        <v>0</v>
      </c>
      <c r="H120" s="64"/>
      <c r="I120" s="101"/>
      <c r="J120" s="64"/>
      <c r="K120" s="64"/>
      <c r="L120" s="64">
        <f t="shared" ref="L120:L138" si="19">+H120+I120+J120+K120</f>
        <v>0</v>
      </c>
      <c r="M120" s="18"/>
      <c r="N120" s="112"/>
      <c r="O120" s="115"/>
      <c r="P120" s="18"/>
      <c r="Q120" s="64">
        <f t="shared" ref="Q120:Q138" si="20">+L120+M120+N120+O120+P120</f>
        <v>0</v>
      </c>
      <c r="R120" s="64"/>
      <c r="S120" s="18"/>
      <c r="T120" s="18"/>
      <c r="U120" s="18"/>
      <c r="V120" s="21">
        <f t="shared" si="17"/>
        <v>0</v>
      </c>
      <c r="W120" s="56">
        <f t="shared" ref="W120:W138" si="21">+G120-V120</f>
        <v>0</v>
      </c>
    </row>
    <row r="121" spans="1:23" ht="22.5" x14ac:dyDescent="0.2">
      <c r="A121" s="90">
        <v>419</v>
      </c>
      <c r="B121" s="91" t="s">
        <v>68</v>
      </c>
      <c r="C121" s="5">
        <v>28000</v>
      </c>
      <c r="D121" s="21"/>
      <c r="E121" s="21"/>
      <c r="F121" s="21"/>
      <c r="G121" s="21">
        <f t="shared" si="18"/>
        <v>28000</v>
      </c>
      <c r="H121" s="64"/>
      <c r="I121" s="101">
        <f>28961.52+862.1+1380+2300+2300+1380</f>
        <v>37183.619999999995</v>
      </c>
      <c r="J121" s="64"/>
      <c r="K121" s="64">
        <v>5404.2</v>
      </c>
      <c r="L121" s="64">
        <f t="shared" si="19"/>
        <v>42587.819999999992</v>
      </c>
      <c r="M121" s="18"/>
      <c r="N121" s="112">
        <v>2300</v>
      </c>
      <c r="O121" s="115"/>
      <c r="P121" s="18"/>
      <c r="Q121" s="64">
        <f t="shared" si="20"/>
        <v>44887.819999999992</v>
      </c>
      <c r="R121" s="64"/>
      <c r="S121" s="18"/>
      <c r="T121" s="18"/>
      <c r="U121" s="18"/>
      <c r="V121" s="21">
        <f t="shared" si="17"/>
        <v>44887.819999999992</v>
      </c>
      <c r="W121" s="56">
        <f t="shared" si="21"/>
        <v>-16887.819999999992</v>
      </c>
    </row>
    <row r="122" spans="1:23" ht="33.75" x14ac:dyDescent="0.2">
      <c r="A122" s="90">
        <v>472</v>
      </c>
      <c r="B122" s="91" t="s">
        <v>69</v>
      </c>
      <c r="C122" s="5">
        <v>38400</v>
      </c>
      <c r="D122" s="21"/>
      <c r="E122" s="21"/>
      <c r="F122" s="21"/>
      <c r="G122" s="21">
        <f t="shared" si="18"/>
        <v>38400</v>
      </c>
      <c r="H122" s="64"/>
      <c r="I122" s="101"/>
      <c r="J122" s="64"/>
      <c r="K122" s="64">
        <v>4093.72</v>
      </c>
      <c r="L122" s="64">
        <f t="shared" si="19"/>
        <v>4093.72</v>
      </c>
      <c r="M122" s="18"/>
      <c r="N122" s="112">
        <f>11298.34</f>
        <v>11298.34</v>
      </c>
      <c r="O122" s="115"/>
      <c r="P122" s="18"/>
      <c r="Q122" s="64">
        <f t="shared" si="20"/>
        <v>15392.06</v>
      </c>
      <c r="R122" s="64"/>
      <c r="S122" s="18"/>
      <c r="T122" s="18"/>
      <c r="U122" s="18"/>
      <c r="V122" s="21">
        <f t="shared" si="17"/>
        <v>15392.06</v>
      </c>
      <c r="W122" s="56">
        <f t="shared" si="21"/>
        <v>23007.940000000002</v>
      </c>
    </row>
    <row r="123" spans="1:23" ht="22.5" x14ac:dyDescent="0.2">
      <c r="A123" s="90"/>
      <c r="B123" s="91" t="s">
        <v>97</v>
      </c>
      <c r="C123" s="5"/>
      <c r="D123" s="21"/>
      <c r="E123" s="21"/>
      <c r="F123" s="21"/>
      <c r="G123" s="21">
        <f t="shared" si="18"/>
        <v>0</v>
      </c>
      <c r="H123" s="64"/>
      <c r="I123" s="101"/>
      <c r="J123" s="64"/>
      <c r="K123" s="64"/>
      <c r="L123" s="64">
        <f t="shared" si="19"/>
        <v>0</v>
      </c>
      <c r="M123" s="18">
        <v>1185.78</v>
      </c>
      <c r="N123" s="112">
        <v>193.2</v>
      </c>
      <c r="O123" s="115"/>
      <c r="P123" s="18"/>
      <c r="Q123" s="64">
        <f t="shared" si="20"/>
        <v>1378.98</v>
      </c>
      <c r="R123" s="64"/>
      <c r="S123" s="18"/>
      <c r="T123" s="18"/>
      <c r="U123" s="18"/>
      <c r="V123" s="21">
        <f t="shared" si="17"/>
        <v>1378.98</v>
      </c>
      <c r="W123" s="56">
        <f t="shared" si="21"/>
        <v>-1378.98</v>
      </c>
    </row>
    <row r="124" spans="1:23" ht="22.5" x14ac:dyDescent="0.2">
      <c r="A124" s="90"/>
      <c r="B124" s="91" t="s">
        <v>103</v>
      </c>
      <c r="C124" s="5">
        <v>0</v>
      </c>
      <c r="D124" s="21"/>
      <c r="E124" s="21"/>
      <c r="F124" s="21"/>
      <c r="G124" s="21">
        <f t="shared" si="18"/>
        <v>0</v>
      </c>
      <c r="H124" s="68"/>
      <c r="I124" s="68"/>
      <c r="J124" s="64"/>
      <c r="K124" s="64"/>
      <c r="L124" s="64">
        <f t="shared" si="19"/>
        <v>0</v>
      </c>
      <c r="M124" s="18">
        <v>489.25</v>
      </c>
      <c r="N124" s="112">
        <f>108.75+190.25+190.25</f>
        <v>489.25</v>
      </c>
      <c r="O124" s="115"/>
      <c r="P124" s="18"/>
      <c r="Q124" s="64">
        <f t="shared" si="20"/>
        <v>978.5</v>
      </c>
      <c r="R124" s="64"/>
      <c r="S124" s="18"/>
      <c r="T124" s="18"/>
      <c r="U124" s="18"/>
      <c r="V124" s="21">
        <f t="shared" si="17"/>
        <v>978.5</v>
      </c>
      <c r="W124" s="56">
        <f t="shared" si="21"/>
        <v>-978.5</v>
      </c>
    </row>
    <row r="125" spans="1:23" x14ac:dyDescent="0.2">
      <c r="A125" s="90"/>
      <c r="B125" s="91" t="s">
        <v>104</v>
      </c>
      <c r="C125" s="5">
        <v>0</v>
      </c>
      <c r="D125" s="21"/>
      <c r="E125" s="21"/>
      <c r="F125" s="21"/>
      <c r="G125" s="21">
        <f t="shared" si="18"/>
        <v>0</v>
      </c>
      <c r="H125" s="64">
        <v>808.28</v>
      </c>
      <c r="I125" s="101">
        <v>350</v>
      </c>
      <c r="J125" s="18">
        <v>598</v>
      </c>
      <c r="K125" s="64">
        <v>489.25</v>
      </c>
      <c r="L125" s="64">
        <f t="shared" si="19"/>
        <v>2245.5299999999997</v>
      </c>
      <c r="M125" s="18"/>
      <c r="N125" s="112"/>
      <c r="O125" s="115"/>
      <c r="P125" s="18"/>
      <c r="Q125" s="64">
        <f t="shared" si="20"/>
        <v>2245.5299999999997</v>
      </c>
      <c r="R125" s="64"/>
      <c r="S125" s="18"/>
      <c r="T125" s="18"/>
      <c r="U125" s="18"/>
      <c r="V125" s="21">
        <f t="shared" si="17"/>
        <v>2245.5299999999997</v>
      </c>
      <c r="W125" s="56">
        <f t="shared" si="21"/>
        <v>-2245.5299999999997</v>
      </c>
    </row>
    <row r="126" spans="1:23" x14ac:dyDescent="0.2">
      <c r="A126" s="90"/>
      <c r="B126" s="91" t="s">
        <v>105</v>
      </c>
      <c r="C126" s="5">
        <v>0</v>
      </c>
      <c r="D126" s="21"/>
      <c r="E126" s="21"/>
      <c r="F126" s="21"/>
      <c r="G126" s="21">
        <f t="shared" si="18"/>
        <v>0</v>
      </c>
      <c r="H126" s="64"/>
      <c r="I126" s="101"/>
      <c r="J126" s="18">
        <v>822.21</v>
      </c>
      <c r="K126" s="64"/>
      <c r="L126" s="64">
        <f t="shared" si="19"/>
        <v>822.21</v>
      </c>
      <c r="M126" s="18">
        <v>540.41999999999996</v>
      </c>
      <c r="N126" s="112"/>
      <c r="O126" s="115"/>
      <c r="P126" s="18"/>
      <c r="Q126" s="64">
        <f t="shared" si="20"/>
        <v>1362.63</v>
      </c>
      <c r="R126" s="64"/>
      <c r="S126" s="18"/>
      <c r="T126" s="18"/>
      <c r="U126" s="18"/>
      <c r="V126" s="21">
        <f t="shared" si="17"/>
        <v>1362.63</v>
      </c>
      <c r="W126" s="56">
        <f t="shared" si="21"/>
        <v>-1362.63</v>
      </c>
    </row>
    <row r="127" spans="1:23" ht="22.5" x14ac:dyDescent="0.2">
      <c r="A127" s="90"/>
      <c r="B127" s="91" t="s">
        <v>106</v>
      </c>
      <c r="C127" s="5">
        <v>0</v>
      </c>
      <c r="D127" s="21"/>
      <c r="E127" s="21"/>
      <c r="F127" s="21"/>
      <c r="G127" s="21">
        <f t="shared" si="18"/>
        <v>0</v>
      </c>
      <c r="H127" s="64"/>
      <c r="I127" s="101"/>
      <c r="J127" s="18"/>
      <c r="K127" s="64"/>
      <c r="L127" s="64">
        <f t="shared" si="19"/>
        <v>0</v>
      </c>
      <c r="M127" s="18"/>
      <c r="N127" s="112"/>
      <c r="O127" s="115"/>
      <c r="P127" s="18"/>
      <c r="Q127" s="64">
        <f t="shared" si="20"/>
        <v>0</v>
      </c>
      <c r="R127" s="64"/>
      <c r="S127" s="18"/>
      <c r="T127" s="18"/>
      <c r="U127" s="18"/>
      <c r="V127" s="21">
        <f t="shared" si="17"/>
        <v>0</v>
      </c>
      <c r="W127" s="56">
        <f t="shared" si="21"/>
        <v>0</v>
      </c>
    </row>
    <row r="128" spans="1:23" x14ac:dyDescent="0.2">
      <c r="A128" s="90"/>
      <c r="B128" s="91" t="s">
        <v>107</v>
      </c>
      <c r="C128" s="5">
        <v>0</v>
      </c>
      <c r="D128" s="21"/>
      <c r="E128" s="21"/>
      <c r="F128" s="21"/>
      <c r="G128" s="21">
        <f t="shared" si="18"/>
        <v>0</v>
      </c>
      <c r="H128" s="64">
        <v>392.94</v>
      </c>
      <c r="I128" s="101">
        <v>-392.94</v>
      </c>
      <c r="J128" s="18"/>
      <c r="K128" s="68"/>
      <c r="L128" s="64">
        <f t="shared" si="19"/>
        <v>0</v>
      </c>
      <c r="M128" s="18"/>
      <c r="N128" s="112"/>
      <c r="O128" s="115"/>
      <c r="P128" s="18"/>
      <c r="Q128" s="64">
        <f t="shared" si="20"/>
        <v>0</v>
      </c>
      <c r="R128" s="64"/>
      <c r="S128" s="18"/>
      <c r="T128" s="18"/>
      <c r="U128" s="18"/>
      <c r="V128" s="21">
        <f t="shared" si="17"/>
        <v>0</v>
      </c>
      <c r="W128" s="56">
        <f t="shared" si="21"/>
        <v>0</v>
      </c>
    </row>
    <row r="129" spans="1:23" x14ac:dyDescent="0.2">
      <c r="A129" s="90"/>
      <c r="B129" s="91" t="s">
        <v>151</v>
      </c>
      <c r="C129" s="5">
        <v>0</v>
      </c>
      <c r="D129" s="21"/>
      <c r="E129" s="21"/>
      <c r="F129" s="21"/>
      <c r="G129" s="21">
        <f t="shared" si="18"/>
        <v>0</v>
      </c>
      <c r="H129" s="64"/>
      <c r="I129" s="101"/>
      <c r="J129" s="18"/>
      <c r="K129" s="64"/>
      <c r="L129" s="64">
        <f t="shared" si="19"/>
        <v>0</v>
      </c>
      <c r="M129" s="18"/>
      <c r="N129" s="112"/>
      <c r="O129" s="115"/>
      <c r="P129" s="18"/>
      <c r="Q129" s="64">
        <f t="shared" si="20"/>
        <v>0</v>
      </c>
      <c r="R129" s="64"/>
      <c r="S129" s="18"/>
      <c r="T129" s="18"/>
      <c r="U129" s="18"/>
      <c r="V129" s="21">
        <f t="shared" si="17"/>
        <v>0</v>
      </c>
      <c r="W129" s="56">
        <f t="shared" si="21"/>
        <v>0</v>
      </c>
    </row>
    <row r="130" spans="1:23" ht="15" x14ac:dyDescent="0.2">
      <c r="A130" s="90"/>
      <c r="B130" s="91" t="s">
        <v>115</v>
      </c>
      <c r="C130" s="5">
        <v>0</v>
      </c>
      <c r="D130" s="21"/>
      <c r="E130" s="21"/>
      <c r="F130" s="21"/>
      <c r="G130" s="21">
        <f t="shared" si="18"/>
        <v>0</v>
      </c>
      <c r="H130" s="64"/>
      <c r="I130" s="101"/>
      <c r="J130" s="103"/>
      <c r="K130" s="64"/>
      <c r="L130" s="64">
        <f t="shared" si="19"/>
        <v>0</v>
      </c>
      <c r="M130" s="18"/>
      <c r="N130" s="112"/>
      <c r="O130" s="115"/>
      <c r="P130" s="18"/>
      <c r="Q130" s="64">
        <f t="shared" si="20"/>
        <v>0</v>
      </c>
      <c r="R130" s="64"/>
      <c r="S130" s="18"/>
      <c r="T130" s="18"/>
      <c r="U130" s="18"/>
      <c r="V130" s="21">
        <f t="shared" si="17"/>
        <v>0</v>
      </c>
      <c r="W130" s="56">
        <f t="shared" si="21"/>
        <v>0</v>
      </c>
    </row>
    <row r="131" spans="1:23" x14ac:dyDescent="0.2">
      <c r="A131" s="90"/>
      <c r="B131" s="91" t="s">
        <v>158</v>
      </c>
      <c r="C131" s="5">
        <v>0</v>
      </c>
      <c r="D131" s="21"/>
      <c r="E131" s="21"/>
      <c r="F131" s="21"/>
      <c r="G131" s="21">
        <f t="shared" si="18"/>
        <v>0</v>
      </c>
      <c r="H131" s="64"/>
      <c r="I131" s="101"/>
      <c r="J131" s="64"/>
      <c r="K131" s="64"/>
      <c r="L131" s="64">
        <f t="shared" si="19"/>
        <v>0</v>
      </c>
      <c r="M131" s="18">
        <v>6073.8</v>
      </c>
      <c r="N131" s="112"/>
      <c r="O131" s="115"/>
      <c r="P131" s="18"/>
      <c r="Q131" s="64">
        <f t="shared" si="20"/>
        <v>6073.8</v>
      </c>
      <c r="R131" s="64"/>
      <c r="S131" s="18"/>
      <c r="T131" s="18"/>
      <c r="U131" s="18"/>
      <c r="V131" s="21">
        <f t="shared" si="17"/>
        <v>6073.8</v>
      </c>
      <c r="W131" s="56">
        <f t="shared" si="21"/>
        <v>-6073.8</v>
      </c>
    </row>
    <row r="132" spans="1:23" ht="22.5" x14ac:dyDescent="0.2">
      <c r="A132" s="90"/>
      <c r="B132" s="91" t="s">
        <v>125</v>
      </c>
      <c r="C132" s="5">
        <v>0</v>
      </c>
      <c r="D132" s="21"/>
      <c r="E132" s="21"/>
      <c r="F132" s="21"/>
      <c r="G132" s="21">
        <f t="shared" si="18"/>
        <v>0</v>
      </c>
      <c r="H132" s="64"/>
      <c r="I132" s="101"/>
      <c r="J132" s="64"/>
      <c r="K132" s="64"/>
      <c r="L132" s="64">
        <f t="shared" si="19"/>
        <v>0</v>
      </c>
      <c r="M132" s="18"/>
      <c r="N132" s="112"/>
      <c r="O132" s="115"/>
      <c r="P132" s="18"/>
      <c r="Q132" s="64">
        <f t="shared" si="20"/>
        <v>0</v>
      </c>
      <c r="R132" s="64"/>
      <c r="S132" s="18"/>
      <c r="T132" s="18"/>
      <c r="U132" s="18"/>
      <c r="V132" s="21">
        <f t="shared" si="17"/>
        <v>0</v>
      </c>
      <c r="W132" s="56">
        <f t="shared" si="21"/>
        <v>0</v>
      </c>
    </row>
    <row r="133" spans="1:23" ht="22.5" x14ac:dyDescent="0.2">
      <c r="A133" s="90"/>
      <c r="B133" s="91" t="s">
        <v>109</v>
      </c>
      <c r="C133" s="5">
        <v>0</v>
      </c>
      <c r="D133" s="21"/>
      <c r="E133" s="21"/>
      <c r="F133" s="21"/>
      <c r="G133" s="21">
        <f t="shared" si="18"/>
        <v>0</v>
      </c>
      <c r="H133" s="64"/>
      <c r="I133" s="101"/>
      <c r="J133" s="64"/>
      <c r="K133" s="64"/>
      <c r="L133" s="64">
        <f t="shared" si="19"/>
        <v>0</v>
      </c>
      <c r="M133" s="18"/>
      <c r="N133" s="112"/>
      <c r="O133" s="115"/>
      <c r="P133" s="18"/>
      <c r="Q133" s="64">
        <f t="shared" si="20"/>
        <v>0</v>
      </c>
      <c r="R133" s="18"/>
      <c r="S133" s="18"/>
      <c r="T133" s="18"/>
      <c r="U133" s="18"/>
      <c r="V133" s="21">
        <f t="shared" si="17"/>
        <v>0</v>
      </c>
      <c r="W133" s="56">
        <f t="shared" si="21"/>
        <v>0</v>
      </c>
    </row>
    <row r="134" spans="1:23" x14ac:dyDescent="0.2">
      <c r="A134" s="90"/>
      <c r="B134" s="91" t="s">
        <v>161</v>
      </c>
      <c r="C134" s="5"/>
      <c r="D134" s="21"/>
      <c r="E134" s="21"/>
      <c r="F134" s="21"/>
      <c r="G134" s="21"/>
      <c r="H134" s="64"/>
      <c r="I134" s="101"/>
      <c r="J134" s="64"/>
      <c r="K134" s="64"/>
      <c r="L134" s="64"/>
      <c r="M134" s="18"/>
      <c r="N134" s="112">
        <v>10080</v>
      </c>
      <c r="O134" s="115"/>
      <c r="P134" s="18"/>
      <c r="Q134" s="64"/>
      <c r="R134" s="18"/>
      <c r="S134" s="18"/>
      <c r="T134" s="18"/>
      <c r="U134" s="18"/>
      <c r="V134" s="21"/>
      <c r="W134" s="56"/>
    </row>
    <row r="135" spans="1:23" x14ac:dyDescent="0.2">
      <c r="A135" s="90"/>
      <c r="B135" s="91" t="s">
        <v>152</v>
      </c>
      <c r="C135" s="5">
        <v>0</v>
      </c>
      <c r="D135" s="68"/>
      <c r="E135" s="68"/>
      <c r="F135" s="68"/>
      <c r="G135" s="21">
        <f t="shared" si="18"/>
        <v>0</v>
      </c>
      <c r="H135" s="64"/>
      <c r="I135" s="101"/>
      <c r="J135" s="64"/>
      <c r="K135" s="64"/>
      <c r="L135" s="64">
        <f t="shared" si="19"/>
        <v>0</v>
      </c>
      <c r="M135" s="18"/>
      <c r="N135" s="112"/>
      <c r="O135" s="114"/>
      <c r="P135" s="68"/>
      <c r="Q135" s="64">
        <f t="shared" si="20"/>
        <v>0</v>
      </c>
      <c r="R135" s="68"/>
      <c r="S135" s="68"/>
      <c r="T135" s="68"/>
      <c r="U135" s="68"/>
      <c r="V135" s="21">
        <f t="shared" si="17"/>
        <v>0</v>
      </c>
      <c r="W135" s="56">
        <f t="shared" si="21"/>
        <v>0</v>
      </c>
    </row>
    <row r="136" spans="1:23" x14ac:dyDescent="0.2">
      <c r="A136" s="90"/>
      <c r="B136" s="91" t="s">
        <v>110</v>
      </c>
      <c r="C136" s="5">
        <v>0</v>
      </c>
      <c r="D136" s="21"/>
      <c r="E136" s="21"/>
      <c r="F136" s="21"/>
      <c r="G136" s="21">
        <f t="shared" si="18"/>
        <v>0</v>
      </c>
      <c r="H136" s="64">
        <v>1455.86</v>
      </c>
      <c r="I136" s="101">
        <v>210</v>
      </c>
      <c r="J136" s="64">
        <v>605.46</v>
      </c>
      <c r="K136" s="64">
        <v>293.55</v>
      </c>
      <c r="L136" s="64">
        <f t="shared" si="19"/>
        <v>2564.87</v>
      </c>
      <c r="M136" s="18">
        <v>455.57</v>
      </c>
      <c r="N136" s="112">
        <f>65.25+114.15+114.15</f>
        <v>293.55</v>
      </c>
      <c r="O136" s="113"/>
      <c r="P136" s="21"/>
      <c r="Q136" s="64">
        <f t="shared" si="20"/>
        <v>3313.9900000000002</v>
      </c>
      <c r="R136" s="21"/>
      <c r="S136" s="21"/>
      <c r="T136" s="21"/>
      <c r="U136" s="21"/>
      <c r="V136" s="21">
        <f t="shared" si="17"/>
        <v>3313.9900000000002</v>
      </c>
      <c r="W136" s="56">
        <f t="shared" si="21"/>
        <v>-3313.9900000000002</v>
      </c>
    </row>
    <row r="137" spans="1:23" x14ac:dyDescent="0.2">
      <c r="A137" s="90"/>
      <c r="B137" s="91" t="s">
        <v>153</v>
      </c>
      <c r="C137" s="5"/>
      <c r="D137" s="68"/>
      <c r="E137" s="68"/>
      <c r="F137" s="68"/>
      <c r="G137" s="21">
        <f t="shared" si="18"/>
        <v>0</v>
      </c>
      <c r="H137" s="64"/>
      <c r="I137" s="101">
        <v>45.7</v>
      </c>
      <c r="J137" s="104">
        <v>45.7</v>
      </c>
      <c r="K137" s="64">
        <v>53.76</v>
      </c>
      <c r="L137" s="64">
        <f t="shared" si="19"/>
        <v>145.16</v>
      </c>
      <c r="M137" s="18">
        <v>53.76</v>
      </c>
      <c r="N137" s="112">
        <v>53.76</v>
      </c>
      <c r="O137" s="114"/>
      <c r="P137" s="68"/>
      <c r="Q137" s="64">
        <f t="shared" si="20"/>
        <v>252.67999999999998</v>
      </c>
      <c r="R137" s="68"/>
      <c r="S137" s="68"/>
      <c r="T137" s="68"/>
      <c r="U137" s="68"/>
      <c r="V137" s="21">
        <f t="shared" si="17"/>
        <v>252.67999999999998</v>
      </c>
      <c r="W137" s="56">
        <f t="shared" si="21"/>
        <v>-252.67999999999998</v>
      </c>
    </row>
    <row r="138" spans="1:23" ht="15" x14ac:dyDescent="0.2">
      <c r="A138" s="90"/>
      <c r="B138" s="91" t="s">
        <v>113</v>
      </c>
      <c r="C138" s="5">
        <v>0</v>
      </c>
      <c r="D138" s="68"/>
      <c r="E138" s="68"/>
      <c r="F138" s="68"/>
      <c r="G138" s="21">
        <f t="shared" si="18"/>
        <v>0</v>
      </c>
      <c r="H138" s="64">
        <v>0</v>
      </c>
      <c r="I138" s="101"/>
      <c r="J138" s="64"/>
      <c r="K138" s="103"/>
      <c r="L138" s="64">
        <f t="shared" si="19"/>
        <v>0</v>
      </c>
      <c r="M138" s="18"/>
      <c r="N138" s="112">
        <v>861.34</v>
      </c>
      <c r="O138" s="114"/>
      <c r="P138" s="68"/>
      <c r="Q138" s="64">
        <f t="shared" si="20"/>
        <v>861.34</v>
      </c>
      <c r="R138" s="68"/>
      <c r="S138" s="68"/>
      <c r="T138" s="68"/>
      <c r="U138" s="68"/>
      <c r="V138" s="21">
        <f t="shared" si="17"/>
        <v>861.34</v>
      </c>
      <c r="W138" s="56">
        <f t="shared" si="21"/>
        <v>-861.34</v>
      </c>
    </row>
    <row r="139" spans="1:23" ht="12.75" thickBot="1" x14ac:dyDescent="0.25">
      <c r="A139" s="98"/>
      <c r="B139" s="99" t="s">
        <v>70</v>
      </c>
      <c r="C139" s="100">
        <f>SUM(C53:C138)</f>
        <v>450000</v>
      </c>
      <c r="D139" s="70">
        <f>SUM(D53:D133)</f>
        <v>0</v>
      </c>
      <c r="E139" s="70">
        <f>SUM(E53:E133)</f>
        <v>0</v>
      </c>
      <c r="F139" s="70">
        <f>SUM(F53:F133)</f>
        <v>0</v>
      </c>
      <c r="G139" s="70">
        <f>SUM(G53:G133)</f>
        <v>450000</v>
      </c>
      <c r="H139" s="70">
        <f t="shared" ref="H139:M139" si="22">SUM(H53:H138)</f>
        <v>37238.520000000004</v>
      </c>
      <c r="I139" s="70">
        <f t="shared" si="22"/>
        <v>149571.68</v>
      </c>
      <c r="J139" s="70">
        <f t="shared" si="22"/>
        <v>92000.190000000017</v>
      </c>
      <c r="K139" s="70">
        <f t="shared" si="22"/>
        <v>80405.73</v>
      </c>
      <c r="L139" s="70">
        <f t="shared" si="22"/>
        <v>359216.12</v>
      </c>
      <c r="M139" s="70">
        <f t="shared" si="22"/>
        <v>99616.180000000022</v>
      </c>
      <c r="N139" s="71">
        <f>SUM(N53:N138)</f>
        <v>50845.74</v>
      </c>
      <c r="O139" s="110">
        <f>SUM(O53:O133)</f>
        <v>0</v>
      </c>
      <c r="P139" s="70">
        <f>SUM(P53:P133)</f>
        <v>0</v>
      </c>
      <c r="Q139" s="70">
        <f t="shared" ref="Q139:W139" si="23">SUM(Q53:Q138)</f>
        <v>499550.05</v>
      </c>
      <c r="R139" s="70">
        <f t="shared" si="23"/>
        <v>0</v>
      </c>
      <c r="S139" s="70">
        <f t="shared" si="23"/>
        <v>0</v>
      </c>
      <c r="T139" s="70">
        <f t="shared" si="23"/>
        <v>0</v>
      </c>
      <c r="U139" s="70">
        <f t="shared" si="23"/>
        <v>0</v>
      </c>
      <c r="V139" s="70">
        <f t="shared" si="23"/>
        <v>499550.05</v>
      </c>
      <c r="W139" s="71">
        <f t="shared" si="23"/>
        <v>-49550.049999999974</v>
      </c>
    </row>
    <row r="140" spans="1:23" ht="23.25" thickBot="1" x14ac:dyDescent="0.25">
      <c r="A140" s="15"/>
      <c r="B140" s="17" t="s">
        <v>118</v>
      </c>
      <c r="C140" s="22"/>
    </row>
    <row r="142" spans="1:23" x14ac:dyDescent="0.2">
      <c r="I142" s="117"/>
    </row>
  </sheetData>
  <mergeCells count="26">
    <mergeCell ref="B46:W46"/>
    <mergeCell ref="B45:W45"/>
    <mergeCell ref="B15:H15"/>
    <mergeCell ref="B8:V8"/>
    <mergeCell ref="B9:V9"/>
    <mergeCell ref="B43:W43"/>
    <mergeCell ref="B12:V12"/>
    <mergeCell ref="B10:V10"/>
    <mergeCell ref="B11:V11"/>
    <mergeCell ref="B13:V13"/>
    <mergeCell ref="D51:F51"/>
    <mergeCell ref="B16:G16"/>
    <mergeCell ref="D17:F17"/>
    <mergeCell ref="B50:G50"/>
    <mergeCell ref="B37:H37"/>
    <mergeCell ref="B38:H38"/>
    <mergeCell ref="B39:H39"/>
    <mergeCell ref="B41:H41"/>
    <mergeCell ref="B42:H42"/>
    <mergeCell ref="B40:H40"/>
    <mergeCell ref="B35:H35"/>
    <mergeCell ref="B36:H36"/>
    <mergeCell ref="B44:W44"/>
    <mergeCell ref="B48:W48"/>
    <mergeCell ref="B47:W47"/>
    <mergeCell ref="B49:W49"/>
  </mergeCells>
  <pageMargins left="1.5748031496062993" right="0.51181102362204722" top="1.5748031496062993" bottom="1.1811023622047245" header="0.31496062992125984" footer="0.31496062992125984"/>
  <pageSetup scale="68" orientation="landscape" r:id="rId1"/>
  <headerFooter>
    <oddFooter>Página &amp;P</oddFooter>
  </headerFooter>
  <rowBreaks count="1" manualBreakCount="1">
    <brk id="109" max="23" man="1"/>
  </rowBreaks>
  <ignoredErrors>
    <ignoredError sqref="C54:C59" unlockedFormula="1"/>
    <ignoredError sqref="A61 A135:A140 A63:A111 A113:A1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1"/>
  <sheetViews>
    <sheetView topLeftCell="C43" zoomScaleNormal="100" workbookViewId="0">
      <selection activeCell="K122" sqref="K122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52"/>
      <c r="C1" s="152"/>
      <c r="D1" s="152"/>
      <c r="E1" s="152"/>
      <c r="F1" s="152"/>
      <c r="G1" s="152"/>
    </row>
    <row r="2" spans="2:14" x14ac:dyDescent="0.2">
      <c r="B2" s="23"/>
      <c r="C2" s="23"/>
      <c r="D2" s="23"/>
      <c r="E2" s="23"/>
      <c r="F2" s="23"/>
      <c r="G2" s="23"/>
    </row>
    <row r="3" spans="2:14" x14ac:dyDescent="0.2">
      <c r="B3" s="23"/>
      <c r="C3" s="23"/>
      <c r="D3" s="23"/>
      <c r="E3" s="23"/>
      <c r="F3" s="23"/>
      <c r="G3" s="23"/>
    </row>
    <row r="4" spans="2:14" x14ac:dyDescent="0.2">
      <c r="B4" s="23"/>
      <c r="C4" s="23"/>
      <c r="D4" s="23"/>
      <c r="E4" s="23"/>
      <c r="F4" s="23"/>
      <c r="G4" s="23"/>
    </row>
    <row r="5" spans="2:14" x14ac:dyDescent="0.2">
      <c r="B5" s="23"/>
      <c r="C5" s="23"/>
      <c r="D5" s="23"/>
      <c r="E5" s="23"/>
      <c r="F5" s="23"/>
      <c r="G5" s="23"/>
    </row>
    <row r="6" spans="2:14" x14ac:dyDescent="0.2">
      <c r="B6" s="23"/>
      <c r="C6" s="23"/>
      <c r="D6" s="23"/>
      <c r="E6" s="23"/>
      <c r="F6" s="23"/>
      <c r="G6" s="23"/>
    </row>
    <row r="7" spans="2:14" x14ac:dyDescent="0.2">
      <c r="B7" s="152"/>
      <c r="C7" s="152"/>
      <c r="D7" s="152"/>
      <c r="E7" s="152"/>
      <c r="F7" s="152"/>
      <c r="G7" s="152"/>
    </row>
    <row r="8" spans="2:14" x14ac:dyDescent="0.2">
      <c r="B8" s="152" t="s">
        <v>124</v>
      </c>
      <c r="C8" s="152"/>
      <c r="D8" s="152"/>
      <c r="E8" s="152"/>
      <c r="F8" s="152"/>
      <c r="G8" s="152"/>
      <c r="H8" s="152"/>
      <c r="I8" s="152"/>
      <c r="J8" s="152"/>
    </row>
    <row r="9" spans="2:14" x14ac:dyDescent="0.2">
      <c r="B9" s="152" t="s">
        <v>122</v>
      </c>
      <c r="C9" s="152"/>
      <c r="D9" s="152"/>
      <c r="E9" s="152"/>
      <c r="F9" s="152"/>
      <c r="G9" s="152"/>
      <c r="H9" s="152"/>
      <c r="I9" s="152"/>
      <c r="J9" s="152"/>
    </row>
    <row r="10" spans="2:14" x14ac:dyDescent="0.2">
      <c r="B10" s="152" t="s">
        <v>123</v>
      </c>
      <c r="C10" s="152"/>
      <c r="D10" s="152"/>
      <c r="E10" s="152"/>
      <c r="F10" s="152"/>
      <c r="G10" s="152"/>
      <c r="H10" s="152"/>
      <c r="I10" s="152"/>
      <c r="J10" s="152"/>
    </row>
    <row r="11" spans="2:14" x14ac:dyDescent="0.2">
      <c r="B11" s="152" t="s">
        <v>133</v>
      </c>
      <c r="C11" s="152"/>
      <c r="D11" s="152"/>
      <c r="E11" s="152"/>
      <c r="F11" s="152"/>
      <c r="G11" s="152"/>
      <c r="H11" s="3"/>
      <c r="I11" s="3"/>
      <c r="J11" s="3"/>
      <c r="K11" s="3"/>
      <c r="L11" s="3"/>
      <c r="M11" s="3"/>
      <c r="N11" s="3"/>
    </row>
    <row r="12" spans="2:14" x14ac:dyDescent="0.2">
      <c r="B12" s="152" t="s">
        <v>135</v>
      </c>
      <c r="C12" s="152"/>
      <c r="D12" s="152"/>
      <c r="E12" s="152"/>
      <c r="F12" s="152"/>
      <c r="G12" s="152"/>
      <c r="H12" s="3"/>
      <c r="I12" s="3"/>
      <c r="J12" s="3"/>
      <c r="K12" s="3"/>
      <c r="L12" s="3"/>
      <c r="M12" s="3"/>
      <c r="N12" s="3"/>
    </row>
    <row r="13" spans="2:14" x14ac:dyDescent="0.2">
      <c r="B13" s="152" t="s">
        <v>159</v>
      </c>
      <c r="C13" s="152"/>
      <c r="D13" s="152"/>
      <c r="E13" s="152"/>
      <c r="F13" s="152"/>
      <c r="G13" s="152"/>
      <c r="H13" s="152"/>
      <c r="I13" s="152"/>
      <c r="J13" s="152"/>
    </row>
    <row r="14" spans="2:14" ht="13.5" customHeight="1" x14ac:dyDescent="0.2">
      <c r="B14" s="152" t="s">
        <v>146</v>
      </c>
      <c r="C14" s="152"/>
      <c r="D14" s="152"/>
      <c r="E14" s="152"/>
      <c r="F14" s="152"/>
      <c r="G14" s="152"/>
      <c r="H14" s="152"/>
      <c r="I14" s="152"/>
      <c r="J14" s="152"/>
    </row>
    <row r="15" spans="2:14" ht="13.5" customHeight="1" x14ac:dyDescent="0.2">
      <c r="B15" s="87"/>
      <c r="C15" s="87"/>
      <c r="D15" s="87"/>
      <c r="E15" s="87"/>
      <c r="F15" s="87"/>
      <c r="G15" s="87"/>
      <c r="H15" s="87"/>
      <c r="I15" s="87"/>
      <c r="J15" s="87"/>
    </row>
    <row r="16" spans="2:14" ht="13.5" customHeight="1" x14ac:dyDescent="0.2">
      <c r="B16" s="152" t="s">
        <v>98</v>
      </c>
      <c r="C16" s="152"/>
      <c r="D16" s="152"/>
      <c r="E16" s="152"/>
      <c r="F16" s="152"/>
      <c r="G16" s="152"/>
    </row>
    <row r="17" spans="2:10" ht="12.75" thickBot="1" x14ac:dyDescent="0.25">
      <c r="B17" s="154" t="s">
        <v>0</v>
      </c>
      <c r="C17" s="154"/>
      <c r="D17" s="154"/>
      <c r="E17" s="154"/>
      <c r="F17" s="154"/>
      <c r="G17" s="154"/>
    </row>
    <row r="18" spans="2:10" ht="12.75" thickBot="1" x14ac:dyDescent="0.25">
      <c r="B18" s="79"/>
      <c r="C18" s="80"/>
      <c r="D18" s="80"/>
      <c r="E18" s="80"/>
      <c r="F18" s="80"/>
      <c r="G18" s="81"/>
    </row>
    <row r="19" spans="2:10" ht="27.75" thickBot="1" x14ac:dyDescent="0.25">
      <c r="B19" s="27" t="s">
        <v>2</v>
      </c>
      <c r="C19" s="28" t="s">
        <v>99</v>
      </c>
      <c r="D19" s="9" t="s">
        <v>3</v>
      </c>
      <c r="E19" s="10" t="s">
        <v>4</v>
      </c>
      <c r="F19" s="29" t="s">
        <v>100</v>
      </c>
      <c r="G19" s="10" t="s">
        <v>5</v>
      </c>
      <c r="H19" s="30" t="s">
        <v>6</v>
      </c>
      <c r="I19" s="30" t="s">
        <v>119</v>
      </c>
      <c r="J19" s="31" t="s">
        <v>71</v>
      </c>
    </row>
    <row r="20" spans="2:10" ht="12.75" x14ac:dyDescent="0.2">
      <c r="B20" s="60" t="s">
        <v>7</v>
      </c>
      <c r="C20" s="61">
        <v>0</v>
      </c>
      <c r="D20" s="32"/>
      <c r="E20" s="32"/>
      <c r="F20" s="32"/>
      <c r="G20" s="33">
        <f>+C20+D20-E20+F20</f>
        <v>0</v>
      </c>
      <c r="H20" s="76"/>
      <c r="I20" s="32"/>
      <c r="J20" s="33">
        <f>+G20</f>
        <v>0</v>
      </c>
    </row>
    <row r="21" spans="2:10" ht="12.75" x14ac:dyDescent="0.2">
      <c r="B21" s="57" t="s">
        <v>8</v>
      </c>
      <c r="C21" s="24">
        <v>450000</v>
      </c>
      <c r="D21" s="24"/>
      <c r="E21" s="24"/>
      <c r="F21" s="24"/>
      <c r="G21" s="34">
        <f t="shared" ref="G21:G31" si="0">+C21+D21-E21+F21</f>
        <v>450000</v>
      </c>
      <c r="H21" s="77">
        <v>0</v>
      </c>
      <c r="I21" s="6">
        <v>99999</v>
      </c>
      <c r="J21" s="34">
        <f>+H21+I21</f>
        <v>99999</v>
      </c>
    </row>
    <row r="22" spans="2:10" ht="12.75" x14ac:dyDescent="0.2">
      <c r="B22" s="57" t="s">
        <v>126</v>
      </c>
      <c r="C22" s="24">
        <v>8500</v>
      </c>
      <c r="D22" s="24"/>
      <c r="E22" s="24"/>
      <c r="F22" s="24"/>
      <c r="G22" s="34">
        <f t="shared" si="0"/>
        <v>8500</v>
      </c>
      <c r="H22" s="77"/>
      <c r="I22" s="6"/>
      <c r="J22" s="34">
        <f t="shared" ref="J22:J31" si="1">+H22+I22</f>
        <v>0</v>
      </c>
    </row>
    <row r="23" spans="2:10" ht="25.5" x14ac:dyDescent="0.2">
      <c r="B23" s="57" t="s">
        <v>112</v>
      </c>
      <c r="C23" s="24">
        <v>130000</v>
      </c>
      <c r="D23" s="24"/>
      <c r="E23" s="24"/>
      <c r="F23" s="24"/>
      <c r="G23" s="34">
        <f t="shared" si="0"/>
        <v>130000</v>
      </c>
      <c r="H23" s="77"/>
      <c r="I23" s="6"/>
      <c r="J23" s="34">
        <f t="shared" si="1"/>
        <v>0</v>
      </c>
    </row>
    <row r="24" spans="2:10" ht="25.5" x14ac:dyDescent="0.2">
      <c r="B24" s="57" t="s">
        <v>9</v>
      </c>
      <c r="C24" s="6"/>
      <c r="D24" s="6"/>
      <c r="E24" s="6"/>
      <c r="F24" s="6">
        <v>10080</v>
      </c>
      <c r="G24" s="34">
        <f t="shared" si="0"/>
        <v>10080</v>
      </c>
      <c r="H24" s="77"/>
      <c r="I24" s="6">
        <v>10119.98</v>
      </c>
      <c r="J24" s="34">
        <f>+H24+I24</f>
        <v>10119.98</v>
      </c>
    </row>
    <row r="25" spans="2:10" ht="25.5" x14ac:dyDescent="0.2">
      <c r="B25" s="57" t="s">
        <v>127</v>
      </c>
      <c r="C25" s="6"/>
      <c r="D25" s="6"/>
      <c r="E25" s="6"/>
      <c r="F25" s="6"/>
      <c r="G25" s="34">
        <f t="shared" si="0"/>
        <v>0</v>
      </c>
      <c r="H25" s="77"/>
      <c r="I25" s="6"/>
      <c r="J25" s="34">
        <f t="shared" si="1"/>
        <v>0</v>
      </c>
    </row>
    <row r="26" spans="2:10" ht="25.5" x14ac:dyDescent="0.2">
      <c r="B26" s="57" t="s">
        <v>154</v>
      </c>
      <c r="C26" s="24"/>
      <c r="D26" s="6"/>
      <c r="E26" s="6"/>
      <c r="F26" s="6"/>
      <c r="G26" s="34">
        <f t="shared" si="0"/>
        <v>0</v>
      </c>
      <c r="H26" s="77"/>
      <c r="I26" s="25"/>
      <c r="J26" s="34">
        <f t="shared" si="1"/>
        <v>0</v>
      </c>
    </row>
    <row r="27" spans="2:10" ht="25.5" x14ac:dyDescent="0.2">
      <c r="B27" s="57" t="s">
        <v>155</v>
      </c>
      <c r="C27" s="24"/>
      <c r="D27" s="24"/>
      <c r="E27" s="24"/>
      <c r="F27" s="24">
        <v>264900</v>
      </c>
      <c r="G27" s="34">
        <f t="shared" si="0"/>
        <v>264900</v>
      </c>
      <c r="H27" s="77"/>
      <c r="I27" s="6"/>
      <c r="J27" s="34">
        <f t="shared" si="1"/>
        <v>0</v>
      </c>
    </row>
    <row r="28" spans="2:10" ht="12.75" x14ac:dyDescent="0.2">
      <c r="B28" s="57" t="s">
        <v>10</v>
      </c>
      <c r="C28" s="6"/>
      <c r="D28" s="24"/>
      <c r="E28" s="24"/>
      <c r="F28" s="24"/>
      <c r="G28" s="34">
        <f t="shared" si="0"/>
        <v>0</v>
      </c>
      <c r="H28" s="77"/>
      <c r="I28" s="6">
        <v>0</v>
      </c>
      <c r="J28" s="34">
        <f t="shared" si="1"/>
        <v>0</v>
      </c>
    </row>
    <row r="29" spans="2:10" ht="25.5" x14ac:dyDescent="0.2">
      <c r="B29" s="57" t="s">
        <v>101</v>
      </c>
      <c r="C29" s="6"/>
      <c r="D29" s="26"/>
      <c r="E29" s="26"/>
      <c r="F29" s="26"/>
      <c r="G29" s="34">
        <f t="shared" si="0"/>
        <v>0</v>
      </c>
      <c r="H29" s="77">
        <v>0</v>
      </c>
      <c r="I29" s="6">
        <v>0</v>
      </c>
      <c r="J29" s="34">
        <f t="shared" si="1"/>
        <v>0</v>
      </c>
    </row>
    <row r="30" spans="2:10" ht="25.5" x14ac:dyDescent="0.2">
      <c r="B30" s="57" t="s">
        <v>11</v>
      </c>
      <c r="C30" s="6"/>
      <c r="D30" s="6"/>
      <c r="E30" s="6"/>
      <c r="F30" s="6"/>
      <c r="G30" s="34">
        <f t="shared" si="0"/>
        <v>0</v>
      </c>
      <c r="H30" s="77">
        <v>0</v>
      </c>
      <c r="I30" s="6">
        <v>8336.14</v>
      </c>
      <c r="J30" s="34">
        <f t="shared" si="1"/>
        <v>8336.14</v>
      </c>
    </row>
    <row r="31" spans="2:10" ht="12.75" x14ac:dyDescent="0.2">
      <c r="B31" s="57" t="s">
        <v>113</v>
      </c>
      <c r="C31" s="6"/>
      <c r="D31" s="6"/>
      <c r="E31" s="6"/>
      <c r="F31" s="6"/>
      <c r="G31" s="34">
        <f t="shared" si="0"/>
        <v>0</v>
      </c>
      <c r="H31" s="77"/>
      <c r="I31" s="6"/>
      <c r="J31" s="34">
        <f t="shared" si="1"/>
        <v>0</v>
      </c>
    </row>
    <row r="32" spans="2:10" ht="12.75" x14ac:dyDescent="0.2">
      <c r="B32" s="57" t="s">
        <v>102</v>
      </c>
      <c r="C32" s="6"/>
      <c r="D32" s="6"/>
      <c r="E32" s="6"/>
      <c r="F32" s="6"/>
      <c r="G32" s="34"/>
      <c r="H32" s="120"/>
      <c r="I32" s="118"/>
      <c r="J32" s="119"/>
    </row>
    <row r="33" spans="2:10" ht="13.5" thickBot="1" x14ac:dyDescent="0.25">
      <c r="B33" s="83" t="s">
        <v>12</v>
      </c>
      <c r="C33" s="35">
        <f t="shared" ref="C33" si="2">SUM(C20:C31)</f>
        <v>588500</v>
      </c>
      <c r="D33" s="35">
        <f t="shared" ref="D33:I33" si="3">SUM(D20:D31)</f>
        <v>0</v>
      </c>
      <c r="E33" s="35">
        <f t="shared" si="3"/>
        <v>0</v>
      </c>
      <c r="F33" s="35">
        <f t="shared" si="3"/>
        <v>274980</v>
      </c>
      <c r="G33" s="36">
        <f t="shared" si="3"/>
        <v>863480</v>
      </c>
      <c r="H33" s="78">
        <f t="shared" si="3"/>
        <v>0</v>
      </c>
      <c r="I33" s="35">
        <f t="shared" si="3"/>
        <v>118455.12</v>
      </c>
      <c r="J33" s="36">
        <f>SUM(J21:J31)</f>
        <v>118455.12</v>
      </c>
    </row>
    <row r="34" spans="2:10" ht="12.75" x14ac:dyDescent="0.2">
      <c r="B34" s="8"/>
      <c r="C34" s="14"/>
      <c r="D34" s="14"/>
      <c r="E34" s="14"/>
      <c r="F34" s="14"/>
      <c r="G34" s="14"/>
      <c r="H34" s="14"/>
      <c r="I34" s="14"/>
      <c r="J34" s="14"/>
    </row>
    <row r="35" spans="2:10" ht="12.75" x14ac:dyDescent="0.2">
      <c r="B35" s="8"/>
      <c r="C35" s="14"/>
      <c r="D35" s="14"/>
      <c r="E35" s="14"/>
      <c r="F35" s="14"/>
      <c r="G35" s="14"/>
    </row>
    <row r="36" spans="2:10" ht="12.75" x14ac:dyDescent="0.2">
      <c r="B36" s="8"/>
      <c r="C36" s="14"/>
      <c r="D36" s="14"/>
      <c r="E36" s="14"/>
      <c r="F36" s="14"/>
      <c r="G36" s="14"/>
    </row>
    <row r="37" spans="2:10" x14ac:dyDescent="0.2">
      <c r="B37" s="152"/>
      <c r="C37" s="152"/>
      <c r="D37" s="152"/>
      <c r="E37" s="152"/>
      <c r="F37" s="152"/>
      <c r="G37" s="152"/>
    </row>
    <row r="38" spans="2:10" x14ac:dyDescent="0.2">
      <c r="B38" s="152"/>
      <c r="C38" s="152"/>
      <c r="D38" s="152"/>
      <c r="E38" s="152"/>
      <c r="F38" s="152"/>
      <c r="G38" s="152"/>
    </row>
    <row r="39" spans="2:10" x14ac:dyDescent="0.2">
      <c r="B39" s="152"/>
      <c r="C39" s="152"/>
      <c r="D39" s="152"/>
      <c r="E39" s="152"/>
      <c r="F39" s="152"/>
      <c r="G39" s="152"/>
    </row>
    <row r="40" spans="2:10" x14ac:dyDescent="0.2">
      <c r="B40" s="152"/>
      <c r="C40" s="152"/>
      <c r="D40" s="152"/>
      <c r="E40" s="152"/>
      <c r="F40" s="152"/>
      <c r="G40" s="152"/>
    </row>
    <row r="41" spans="2:10" x14ac:dyDescent="0.2">
      <c r="B41" s="152"/>
      <c r="C41" s="152"/>
      <c r="D41" s="152"/>
      <c r="E41" s="152"/>
      <c r="F41" s="152"/>
      <c r="G41" s="152"/>
    </row>
    <row r="42" spans="2:10" x14ac:dyDescent="0.2">
      <c r="B42" s="152"/>
      <c r="C42" s="152"/>
      <c r="D42" s="152"/>
      <c r="E42" s="152"/>
      <c r="F42" s="152"/>
      <c r="G42" s="152"/>
    </row>
    <row r="43" spans="2:10" x14ac:dyDescent="0.2">
      <c r="B43" s="152" t="s">
        <v>124</v>
      </c>
      <c r="C43" s="152"/>
      <c r="D43" s="152"/>
      <c r="E43" s="152"/>
      <c r="F43" s="152"/>
      <c r="G43" s="152"/>
      <c r="H43" s="3"/>
      <c r="I43" s="3"/>
      <c r="J43" s="3"/>
    </row>
    <row r="44" spans="2:10" x14ac:dyDescent="0.2">
      <c r="B44" s="152" t="s">
        <v>121</v>
      </c>
      <c r="C44" s="152"/>
      <c r="D44" s="152"/>
      <c r="E44" s="152"/>
      <c r="F44" s="152"/>
      <c r="G44" s="152"/>
      <c r="H44" s="3"/>
      <c r="I44" s="3"/>
      <c r="J44" s="3"/>
    </row>
    <row r="45" spans="2:10" x14ac:dyDescent="0.2">
      <c r="B45" s="152" t="s">
        <v>122</v>
      </c>
      <c r="C45" s="152"/>
      <c r="D45" s="152"/>
      <c r="E45" s="152"/>
      <c r="F45" s="152"/>
      <c r="G45" s="152"/>
      <c r="H45" s="3"/>
      <c r="I45" s="3"/>
      <c r="J45" s="3"/>
    </row>
    <row r="46" spans="2:10" x14ac:dyDescent="0.2">
      <c r="B46" s="152" t="s">
        <v>123</v>
      </c>
      <c r="C46" s="152"/>
      <c r="D46" s="152"/>
      <c r="E46" s="152"/>
      <c r="F46" s="152"/>
      <c r="G46" s="152"/>
      <c r="H46" s="3"/>
      <c r="I46" s="3"/>
      <c r="J46" s="3"/>
    </row>
    <row r="47" spans="2:10" x14ac:dyDescent="0.2">
      <c r="B47" s="152" t="s">
        <v>133</v>
      </c>
      <c r="C47" s="152"/>
      <c r="D47" s="152"/>
      <c r="E47" s="152"/>
      <c r="F47" s="152"/>
      <c r="G47" s="152"/>
      <c r="H47" s="3"/>
      <c r="I47" s="3"/>
      <c r="J47" s="3"/>
    </row>
    <row r="48" spans="2:10" x14ac:dyDescent="0.2">
      <c r="B48" s="152" t="s">
        <v>134</v>
      </c>
      <c r="C48" s="152"/>
      <c r="D48" s="152"/>
      <c r="E48" s="152"/>
      <c r="F48" s="152"/>
      <c r="G48" s="152"/>
      <c r="H48" s="3"/>
      <c r="I48" s="3"/>
      <c r="J48" s="3"/>
    </row>
    <row r="49" spans="1:10" x14ac:dyDescent="0.2">
      <c r="B49" s="152" t="s">
        <v>160</v>
      </c>
      <c r="C49" s="152"/>
      <c r="D49" s="152"/>
      <c r="E49" s="152"/>
      <c r="F49" s="152"/>
      <c r="G49" s="152"/>
      <c r="H49" s="3"/>
      <c r="I49" s="3"/>
      <c r="J49" s="3"/>
    </row>
    <row r="50" spans="1:10" x14ac:dyDescent="0.2">
      <c r="B50" s="152" t="s">
        <v>145</v>
      </c>
      <c r="C50" s="152"/>
      <c r="D50" s="152"/>
      <c r="E50" s="152"/>
      <c r="F50" s="152"/>
      <c r="G50" s="152"/>
    </row>
    <row r="51" spans="1:10" x14ac:dyDescent="0.2">
      <c r="B51" s="1"/>
      <c r="C51" s="4"/>
      <c r="D51" s="7"/>
      <c r="E51" s="7"/>
      <c r="F51" s="7"/>
      <c r="G51" s="7"/>
    </row>
    <row r="52" spans="1:10" ht="12.75" thickBot="1" x14ac:dyDescent="0.25">
      <c r="B52" s="160"/>
      <c r="C52" s="160"/>
      <c r="D52" s="160"/>
      <c r="E52" s="160"/>
      <c r="F52" s="160"/>
      <c r="G52" s="7"/>
    </row>
    <row r="53" spans="1:10" ht="12.75" thickBot="1" x14ac:dyDescent="0.25">
      <c r="B53" s="155" t="s">
        <v>13</v>
      </c>
      <c r="C53" s="156"/>
      <c r="D53" s="157" t="s">
        <v>1</v>
      </c>
      <c r="E53" s="158"/>
      <c r="F53" s="159"/>
      <c r="G53" s="7"/>
    </row>
    <row r="54" spans="1:10" ht="27.75" thickBot="1" x14ac:dyDescent="0.25">
      <c r="A54" s="11"/>
      <c r="B54" s="84" t="s">
        <v>2</v>
      </c>
      <c r="C54" s="51" t="s">
        <v>99</v>
      </c>
      <c r="D54" s="12" t="s">
        <v>3</v>
      </c>
      <c r="E54" s="13" t="s">
        <v>4</v>
      </c>
      <c r="F54" s="72" t="s">
        <v>100</v>
      </c>
      <c r="G54" s="13" t="s">
        <v>5</v>
      </c>
    </row>
    <row r="55" spans="1:10" x14ac:dyDescent="0.2">
      <c r="A55" s="88">
        <v>0</v>
      </c>
      <c r="B55" s="89" t="s">
        <v>14</v>
      </c>
      <c r="C55" s="73"/>
      <c r="D55" s="73"/>
      <c r="E55" s="73"/>
      <c r="F55" s="73"/>
      <c r="G55" s="74"/>
    </row>
    <row r="56" spans="1:10" x14ac:dyDescent="0.2">
      <c r="A56" s="90">
        <v>11</v>
      </c>
      <c r="B56" s="91" t="s">
        <v>15</v>
      </c>
      <c r="C56" s="92">
        <f>3400*12</f>
        <v>40800</v>
      </c>
      <c r="D56" s="5"/>
      <c r="E56" s="5"/>
      <c r="F56" s="5"/>
      <c r="G56" s="75">
        <f t="shared" ref="G56:G122" si="4">+C56+D56-E56+F56</f>
        <v>40800</v>
      </c>
    </row>
    <row r="57" spans="1:10" ht="22.5" x14ac:dyDescent="0.2">
      <c r="A57" s="90">
        <v>15</v>
      </c>
      <c r="B57" s="91" t="s">
        <v>16</v>
      </c>
      <c r="C57" s="92">
        <f>250*12</f>
        <v>3000</v>
      </c>
      <c r="D57" s="5"/>
      <c r="E57" s="5"/>
      <c r="F57" s="5"/>
      <c r="G57" s="75">
        <f t="shared" si="4"/>
        <v>3000</v>
      </c>
    </row>
    <row r="58" spans="1:10" x14ac:dyDescent="0.2">
      <c r="A58" s="90">
        <v>22</v>
      </c>
      <c r="B58" s="91" t="s">
        <v>17</v>
      </c>
      <c r="C58" s="92"/>
      <c r="D58" s="5"/>
      <c r="E58" s="5"/>
      <c r="F58" s="5"/>
      <c r="G58" s="75">
        <f t="shared" si="4"/>
        <v>0</v>
      </c>
    </row>
    <row r="59" spans="1:10" ht="22.5" x14ac:dyDescent="0.2">
      <c r="A59" s="90">
        <v>27</v>
      </c>
      <c r="B59" s="91" t="s">
        <v>18</v>
      </c>
      <c r="C59" s="92"/>
      <c r="D59" s="5"/>
      <c r="E59" s="5"/>
      <c r="F59" s="5"/>
      <c r="G59" s="75">
        <f t="shared" si="4"/>
        <v>0</v>
      </c>
    </row>
    <row r="60" spans="1:10" x14ac:dyDescent="0.2">
      <c r="A60" s="90">
        <v>51</v>
      </c>
      <c r="B60" s="91" t="s">
        <v>19</v>
      </c>
      <c r="C60" s="92">
        <v>4353.3599999999997</v>
      </c>
      <c r="D60" s="5"/>
      <c r="E60" s="5"/>
      <c r="F60" s="5"/>
      <c r="G60" s="75">
        <f t="shared" si="4"/>
        <v>4353.3599999999997</v>
      </c>
    </row>
    <row r="61" spans="1:10" x14ac:dyDescent="0.2">
      <c r="A61" s="90">
        <v>61</v>
      </c>
      <c r="B61" s="91" t="s">
        <v>20</v>
      </c>
      <c r="C61" s="92"/>
      <c r="D61" s="5"/>
      <c r="E61" s="5"/>
      <c r="F61" s="5">
        <v>117420</v>
      </c>
      <c r="G61" s="75">
        <f t="shared" si="4"/>
        <v>117420</v>
      </c>
    </row>
    <row r="62" spans="1:10" x14ac:dyDescent="0.2">
      <c r="A62" s="90">
        <v>63</v>
      </c>
      <c r="B62" s="91" t="s">
        <v>148</v>
      </c>
      <c r="C62" s="92"/>
      <c r="D62" s="5"/>
      <c r="E62" s="5"/>
      <c r="F62" s="5">
        <v>54000</v>
      </c>
      <c r="G62" s="75">
        <f t="shared" si="4"/>
        <v>54000</v>
      </c>
    </row>
    <row r="63" spans="1:10" x14ac:dyDescent="0.2">
      <c r="A63" s="90" t="s">
        <v>73</v>
      </c>
      <c r="B63" s="91" t="s">
        <v>21</v>
      </c>
      <c r="C63" s="92">
        <v>3400</v>
      </c>
      <c r="D63" s="5"/>
      <c r="E63" s="5"/>
      <c r="F63" s="5"/>
      <c r="G63" s="75">
        <f t="shared" si="4"/>
        <v>3400</v>
      </c>
    </row>
    <row r="64" spans="1:10" ht="22.5" x14ac:dyDescent="0.2">
      <c r="A64" s="90">
        <v>72</v>
      </c>
      <c r="B64" s="91" t="s">
        <v>22</v>
      </c>
      <c r="C64" s="92">
        <v>3400</v>
      </c>
      <c r="D64" s="5"/>
      <c r="E64" s="5"/>
      <c r="F64" s="5"/>
      <c r="G64" s="75">
        <f t="shared" si="4"/>
        <v>3400</v>
      </c>
    </row>
    <row r="65" spans="1:7" x14ac:dyDescent="0.2">
      <c r="A65" s="93" t="s">
        <v>74</v>
      </c>
      <c r="B65" s="91" t="s">
        <v>23</v>
      </c>
      <c r="C65" s="92"/>
      <c r="D65" s="5"/>
      <c r="E65" s="5"/>
      <c r="F65" s="5">
        <v>1000</v>
      </c>
      <c r="G65" s="75">
        <f t="shared" si="4"/>
        <v>1000</v>
      </c>
    </row>
    <row r="66" spans="1:7" x14ac:dyDescent="0.2">
      <c r="A66" s="94" t="s">
        <v>75</v>
      </c>
      <c r="B66" s="95" t="s">
        <v>24</v>
      </c>
      <c r="C66" s="5"/>
      <c r="D66" s="5"/>
      <c r="E66" s="5"/>
      <c r="F66" s="5"/>
      <c r="G66" s="75">
        <f t="shared" si="4"/>
        <v>0</v>
      </c>
    </row>
    <row r="67" spans="1:7" x14ac:dyDescent="0.2">
      <c r="A67" s="90">
        <v>111</v>
      </c>
      <c r="B67" s="91" t="s">
        <v>25</v>
      </c>
      <c r="C67" s="5">
        <v>1000</v>
      </c>
      <c r="D67" s="5"/>
      <c r="E67" s="5">
        <v>1000</v>
      </c>
      <c r="F67" s="5"/>
      <c r="G67" s="75">
        <f t="shared" si="4"/>
        <v>0</v>
      </c>
    </row>
    <row r="68" spans="1:7" x14ac:dyDescent="0.2">
      <c r="A68" s="90">
        <v>112</v>
      </c>
      <c r="B68" s="91" t="s">
        <v>26</v>
      </c>
      <c r="C68" s="5"/>
      <c r="D68" s="5"/>
      <c r="E68" s="5"/>
      <c r="F68" s="5"/>
      <c r="G68" s="75">
        <f t="shared" si="4"/>
        <v>0</v>
      </c>
    </row>
    <row r="69" spans="1:7" x14ac:dyDescent="0.2">
      <c r="A69" s="90">
        <v>113</v>
      </c>
      <c r="B69" s="91" t="s">
        <v>27</v>
      </c>
      <c r="C69" s="5">
        <v>1500</v>
      </c>
      <c r="D69" s="5"/>
      <c r="E69" s="5">
        <v>1500</v>
      </c>
      <c r="F69" s="5"/>
      <c r="G69" s="75">
        <f t="shared" si="4"/>
        <v>0</v>
      </c>
    </row>
    <row r="70" spans="1:7" x14ac:dyDescent="0.2">
      <c r="A70" s="90">
        <v>114</v>
      </c>
      <c r="B70" s="91" t="s">
        <v>28</v>
      </c>
      <c r="C70" s="5"/>
      <c r="D70" s="5"/>
      <c r="E70" s="5"/>
      <c r="F70" s="5"/>
      <c r="G70" s="75">
        <f t="shared" si="4"/>
        <v>0</v>
      </c>
    </row>
    <row r="71" spans="1:7" ht="22.5" x14ac:dyDescent="0.2">
      <c r="A71" s="90">
        <v>115</v>
      </c>
      <c r="B71" s="91" t="s">
        <v>29</v>
      </c>
      <c r="C71" s="5">
        <v>600</v>
      </c>
      <c r="D71" s="5"/>
      <c r="E71" s="5"/>
      <c r="F71" s="5"/>
      <c r="G71" s="75">
        <f t="shared" si="4"/>
        <v>600</v>
      </c>
    </row>
    <row r="72" spans="1:7" x14ac:dyDescent="0.2">
      <c r="A72" s="90">
        <v>121</v>
      </c>
      <c r="B72" s="91" t="s">
        <v>30</v>
      </c>
      <c r="C72" s="5"/>
      <c r="D72" s="5"/>
      <c r="E72" s="5"/>
      <c r="F72" s="5"/>
      <c r="G72" s="75">
        <f t="shared" si="4"/>
        <v>0</v>
      </c>
    </row>
    <row r="73" spans="1:7" x14ac:dyDescent="0.2">
      <c r="A73" s="90">
        <v>122</v>
      </c>
      <c r="B73" s="91" t="s">
        <v>111</v>
      </c>
      <c r="C73" s="5"/>
      <c r="D73" s="5"/>
      <c r="E73" s="5"/>
      <c r="F73" s="5"/>
      <c r="G73" s="75">
        <f t="shared" si="4"/>
        <v>0</v>
      </c>
    </row>
    <row r="74" spans="1:7" x14ac:dyDescent="0.2">
      <c r="A74" s="66">
        <v>131</v>
      </c>
      <c r="B74" s="49" t="s">
        <v>31</v>
      </c>
      <c r="C74" s="21"/>
      <c r="D74" s="21"/>
      <c r="E74" s="21"/>
      <c r="F74" s="21"/>
      <c r="G74" s="75">
        <f t="shared" si="4"/>
        <v>0</v>
      </c>
    </row>
    <row r="75" spans="1:7" x14ac:dyDescent="0.2">
      <c r="A75" s="90" t="s">
        <v>76</v>
      </c>
      <c r="B75" s="91" t="s">
        <v>32</v>
      </c>
      <c r="C75" s="5">
        <v>8500</v>
      </c>
      <c r="D75" s="5"/>
      <c r="E75" s="5">
        <v>8500</v>
      </c>
      <c r="F75" s="5">
        <v>15500</v>
      </c>
      <c r="G75" s="75">
        <f t="shared" si="4"/>
        <v>15500</v>
      </c>
    </row>
    <row r="76" spans="1:7" x14ac:dyDescent="0.2">
      <c r="A76" s="90" t="s">
        <v>77</v>
      </c>
      <c r="B76" s="91" t="s">
        <v>33</v>
      </c>
      <c r="C76" s="5">
        <v>20800</v>
      </c>
      <c r="D76" s="5"/>
      <c r="E76" s="5"/>
      <c r="F76" s="5">
        <v>5200</v>
      </c>
      <c r="G76" s="75">
        <f t="shared" si="4"/>
        <v>26000</v>
      </c>
    </row>
    <row r="77" spans="1:7" ht="22.5" x14ac:dyDescent="0.2">
      <c r="A77" s="90">
        <v>151</v>
      </c>
      <c r="B77" s="91" t="s">
        <v>34</v>
      </c>
      <c r="C77" s="5">
        <v>60000</v>
      </c>
      <c r="D77" s="5"/>
      <c r="E77" s="5">
        <v>60000</v>
      </c>
      <c r="F77" s="5"/>
      <c r="G77" s="75">
        <f t="shared" si="4"/>
        <v>0</v>
      </c>
    </row>
    <row r="78" spans="1:7" ht="22.5" x14ac:dyDescent="0.2">
      <c r="A78" s="90">
        <v>152</v>
      </c>
      <c r="B78" s="91" t="s">
        <v>35</v>
      </c>
      <c r="C78" s="5"/>
      <c r="D78" s="5"/>
      <c r="E78" s="5"/>
      <c r="F78" s="5"/>
      <c r="G78" s="75">
        <f t="shared" si="4"/>
        <v>0</v>
      </c>
    </row>
    <row r="79" spans="1:7" ht="22.5" x14ac:dyDescent="0.2">
      <c r="A79" s="90">
        <v>153</v>
      </c>
      <c r="B79" s="91" t="s">
        <v>36</v>
      </c>
      <c r="C79" s="5">
        <v>40320</v>
      </c>
      <c r="D79" s="5"/>
      <c r="E79" s="5">
        <v>40000</v>
      </c>
      <c r="F79" s="5"/>
      <c r="G79" s="75">
        <f t="shared" si="4"/>
        <v>320</v>
      </c>
    </row>
    <row r="80" spans="1:7" ht="22.5" x14ac:dyDescent="0.2">
      <c r="A80" s="90">
        <v>155</v>
      </c>
      <c r="B80" s="91" t="s">
        <v>37</v>
      </c>
      <c r="C80" s="5"/>
      <c r="D80" s="5"/>
      <c r="E80" s="5"/>
      <c r="F80" s="5"/>
      <c r="G80" s="75">
        <f t="shared" si="4"/>
        <v>0</v>
      </c>
    </row>
    <row r="81" spans="1:7" ht="22.5" x14ac:dyDescent="0.2">
      <c r="A81" s="90">
        <v>156</v>
      </c>
      <c r="B81" s="91" t="s">
        <v>137</v>
      </c>
      <c r="C81" s="5"/>
      <c r="D81" s="5"/>
      <c r="E81" s="5"/>
      <c r="F81" s="5"/>
      <c r="G81" s="75">
        <f t="shared" si="4"/>
        <v>0</v>
      </c>
    </row>
    <row r="82" spans="1:7" ht="22.5" x14ac:dyDescent="0.2">
      <c r="A82" s="90">
        <v>161</v>
      </c>
      <c r="B82" s="91" t="s">
        <v>78</v>
      </c>
      <c r="C82" s="5"/>
      <c r="D82" s="5"/>
      <c r="E82" s="5"/>
      <c r="F82" s="5"/>
      <c r="G82" s="75">
        <f t="shared" si="4"/>
        <v>0</v>
      </c>
    </row>
    <row r="83" spans="1:7" ht="22.5" x14ac:dyDescent="0.2">
      <c r="A83" s="90">
        <v>164</v>
      </c>
      <c r="B83" s="91" t="s">
        <v>38</v>
      </c>
      <c r="C83" s="5"/>
      <c r="D83" s="5"/>
      <c r="E83" s="5"/>
      <c r="F83" s="5"/>
      <c r="G83" s="75">
        <f t="shared" si="4"/>
        <v>0</v>
      </c>
    </row>
    <row r="84" spans="1:7" ht="22.5" x14ac:dyDescent="0.2">
      <c r="A84" s="90" t="s">
        <v>79</v>
      </c>
      <c r="B84" s="91" t="s">
        <v>39</v>
      </c>
      <c r="C84" s="5"/>
      <c r="D84" s="5"/>
      <c r="E84" s="5"/>
      <c r="F84" s="5"/>
      <c r="G84" s="75">
        <f t="shared" si="4"/>
        <v>0</v>
      </c>
    </row>
    <row r="85" spans="1:7" ht="22.5" x14ac:dyDescent="0.2">
      <c r="A85" s="90">
        <v>169</v>
      </c>
      <c r="B85" s="91" t="s">
        <v>80</v>
      </c>
      <c r="C85" s="5"/>
      <c r="D85" s="5"/>
      <c r="E85" s="5"/>
      <c r="F85" s="5"/>
      <c r="G85" s="75">
        <f t="shared" si="4"/>
        <v>0</v>
      </c>
    </row>
    <row r="86" spans="1:7" ht="22.5" x14ac:dyDescent="0.2">
      <c r="A86" s="90">
        <v>182</v>
      </c>
      <c r="B86" s="91" t="s">
        <v>81</v>
      </c>
      <c r="C86" s="5"/>
      <c r="D86" s="5"/>
      <c r="E86" s="5"/>
      <c r="F86" s="5"/>
      <c r="G86" s="75">
        <f t="shared" si="4"/>
        <v>0</v>
      </c>
    </row>
    <row r="87" spans="1:7" x14ac:dyDescent="0.2">
      <c r="A87" s="90">
        <v>183</v>
      </c>
      <c r="B87" s="91" t="s">
        <v>40</v>
      </c>
      <c r="C87" s="5"/>
      <c r="D87" s="5"/>
      <c r="E87" s="5"/>
      <c r="F87" s="5"/>
      <c r="G87" s="75">
        <f t="shared" si="4"/>
        <v>0</v>
      </c>
    </row>
    <row r="88" spans="1:7" x14ac:dyDescent="0.2">
      <c r="A88" s="90">
        <v>185</v>
      </c>
      <c r="B88" s="91" t="s">
        <v>41</v>
      </c>
      <c r="C88" s="5"/>
      <c r="D88" s="5"/>
      <c r="E88" s="5"/>
      <c r="F88" s="5"/>
      <c r="G88" s="75">
        <f t="shared" si="4"/>
        <v>0</v>
      </c>
    </row>
    <row r="89" spans="1:7" ht="22.5" x14ac:dyDescent="0.2">
      <c r="A89" s="90">
        <v>186</v>
      </c>
      <c r="B89" s="91" t="s">
        <v>42</v>
      </c>
      <c r="C89" s="5">
        <v>24320</v>
      </c>
      <c r="D89" s="5"/>
      <c r="E89" s="5"/>
      <c r="F89" s="5">
        <f>25500+7000</f>
        <v>32500</v>
      </c>
      <c r="G89" s="75">
        <f t="shared" si="4"/>
        <v>56820</v>
      </c>
    </row>
    <row r="90" spans="1:7" ht="22.5" x14ac:dyDescent="0.2">
      <c r="A90" s="90">
        <v>187</v>
      </c>
      <c r="B90" s="91" t="s">
        <v>149</v>
      </c>
      <c r="C90" s="5"/>
      <c r="D90" s="5"/>
      <c r="E90" s="5"/>
      <c r="F90" s="5"/>
      <c r="G90" s="75">
        <f t="shared" si="4"/>
        <v>0</v>
      </c>
    </row>
    <row r="91" spans="1:7" ht="22.5" x14ac:dyDescent="0.2">
      <c r="A91" s="90">
        <v>189</v>
      </c>
      <c r="B91" s="91" t="s">
        <v>43</v>
      </c>
      <c r="C91" s="5">
        <v>93234.94</v>
      </c>
      <c r="D91" s="5"/>
      <c r="E91" s="5"/>
      <c r="F91" s="5">
        <f>31000+10500</f>
        <v>41500</v>
      </c>
      <c r="G91" s="75">
        <f t="shared" si="4"/>
        <v>134734.94</v>
      </c>
    </row>
    <row r="92" spans="1:7" ht="22.5" x14ac:dyDescent="0.2">
      <c r="A92" s="90">
        <v>191</v>
      </c>
      <c r="B92" s="91" t="s">
        <v>82</v>
      </c>
      <c r="C92" s="5">
        <v>2400</v>
      </c>
      <c r="D92" s="5"/>
      <c r="E92" s="5"/>
      <c r="F92" s="5"/>
      <c r="G92" s="75">
        <f t="shared" si="4"/>
        <v>2400</v>
      </c>
    </row>
    <row r="93" spans="1:7" ht="22.5" x14ac:dyDescent="0.2">
      <c r="A93" s="90" t="s">
        <v>83</v>
      </c>
      <c r="B93" s="91" t="s">
        <v>84</v>
      </c>
      <c r="C93" s="5"/>
      <c r="D93" s="5"/>
      <c r="E93" s="5"/>
      <c r="F93" s="5"/>
      <c r="G93" s="75">
        <f t="shared" si="4"/>
        <v>0</v>
      </c>
    </row>
    <row r="94" spans="1:7" ht="22.5" x14ac:dyDescent="0.2">
      <c r="A94" s="90">
        <f>195</f>
        <v>195</v>
      </c>
      <c r="B94" s="91" t="s">
        <v>85</v>
      </c>
      <c r="C94" s="5">
        <v>28767.7</v>
      </c>
      <c r="D94" s="5"/>
      <c r="E94" s="5">
        <v>25000</v>
      </c>
      <c r="F94" s="5"/>
      <c r="G94" s="75">
        <f t="shared" si="4"/>
        <v>3767.7000000000007</v>
      </c>
    </row>
    <row r="95" spans="1:7" ht="22.5" x14ac:dyDescent="0.2">
      <c r="A95" s="90">
        <v>196</v>
      </c>
      <c r="B95" s="91" t="s">
        <v>44</v>
      </c>
      <c r="C95" s="5"/>
      <c r="D95" s="5"/>
      <c r="E95" s="5"/>
      <c r="F95" s="5">
        <v>35000</v>
      </c>
      <c r="G95" s="75">
        <f t="shared" si="4"/>
        <v>35000</v>
      </c>
    </row>
    <row r="96" spans="1:7" x14ac:dyDescent="0.2">
      <c r="A96" s="90">
        <v>197</v>
      </c>
      <c r="B96" s="91" t="s">
        <v>45</v>
      </c>
      <c r="C96" s="5">
        <v>4704</v>
      </c>
      <c r="D96" s="5"/>
      <c r="E96" s="5"/>
      <c r="F96" s="5">
        <v>5000</v>
      </c>
      <c r="G96" s="75">
        <f t="shared" si="4"/>
        <v>9704</v>
      </c>
    </row>
    <row r="97" spans="1:7" ht="22.5" x14ac:dyDescent="0.2">
      <c r="A97" s="90">
        <v>199</v>
      </c>
      <c r="B97" s="96" t="s">
        <v>46</v>
      </c>
      <c r="C97" s="5"/>
      <c r="D97" s="5"/>
      <c r="E97" s="5"/>
      <c r="F97" s="5">
        <f>5500+10000</f>
        <v>15500</v>
      </c>
      <c r="G97" s="75">
        <f t="shared" si="4"/>
        <v>15500</v>
      </c>
    </row>
    <row r="98" spans="1:7" ht="21" customHeight="1" x14ac:dyDescent="0.2">
      <c r="A98" s="90" t="s">
        <v>86</v>
      </c>
      <c r="B98" s="91" t="s">
        <v>47</v>
      </c>
      <c r="C98" s="5"/>
      <c r="D98" s="5"/>
      <c r="E98" s="5"/>
      <c r="F98" s="5"/>
      <c r="G98" s="75">
        <f t="shared" si="4"/>
        <v>0</v>
      </c>
    </row>
    <row r="99" spans="1:7" ht="21" customHeight="1" x14ac:dyDescent="0.2">
      <c r="A99" s="90">
        <v>211</v>
      </c>
      <c r="B99" s="91" t="s">
        <v>48</v>
      </c>
      <c r="C99" s="5">
        <v>6700</v>
      </c>
      <c r="D99" s="5"/>
      <c r="E99" s="5"/>
      <c r="F99" s="5">
        <f>2500+15000</f>
        <v>17500</v>
      </c>
      <c r="G99" s="75">
        <f t="shared" si="4"/>
        <v>24200</v>
      </c>
    </row>
    <row r="100" spans="1:7" ht="24.75" customHeight="1" x14ac:dyDescent="0.2">
      <c r="A100" s="90" t="s">
        <v>87</v>
      </c>
      <c r="B100" s="91" t="s">
        <v>49</v>
      </c>
      <c r="C100" s="5">
        <v>12000</v>
      </c>
      <c r="D100" s="5">
        <f>25000+30000</f>
        <v>55000</v>
      </c>
      <c r="E100" s="5"/>
      <c r="F100" s="5">
        <v>25000</v>
      </c>
      <c r="G100" s="75">
        <f t="shared" si="4"/>
        <v>92000</v>
      </c>
    </row>
    <row r="101" spans="1:7" ht="21" customHeight="1" x14ac:dyDescent="0.2">
      <c r="A101" s="90" t="s">
        <v>88</v>
      </c>
      <c r="B101" s="91" t="s">
        <v>50</v>
      </c>
      <c r="C101" s="5">
        <v>3500</v>
      </c>
      <c r="D101" s="5"/>
      <c r="E101" s="5"/>
      <c r="F101" s="5"/>
      <c r="G101" s="75">
        <f t="shared" si="4"/>
        <v>3500</v>
      </c>
    </row>
    <row r="102" spans="1:7" ht="21" customHeight="1" x14ac:dyDescent="0.2">
      <c r="A102" s="90" t="s">
        <v>89</v>
      </c>
      <c r="B102" s="91" t="s">
        <v>51</v>
      </c>
      <c r="C102" s="5"/>
      <c r="D102" s="5">
        <v>500</v>
      </c>
      <c r="E102" s="5"/>
      <c r="F102" s="5"/>
      <c r="G102" s="75">
        <f t="shared" si="4"/>
        <v>500</v>
      </c>
    </row>
    <row r="103" spans="1:7" x14ac:dyDescent="0.2">
      <c r="A103" s="90">
        <v>245</v>
      </c>
      <c r="B103" s="91" t="s">
        <v>114</v>
      </c>
      <c r="C103" s="5"/>
      <c r="D103" s="5"/>
      <c r="E103" s="5"/>
      <c r="F103" s="5"/>
      <c r="G103" s="75">
        <f t="shared" si="4"/>
        <v>0</v>
      </c>
    </row>
    <row r="104" spans="1:7" x14ac:dyDescent="0.2">
      <c r="A104" s="90">
        <v>247</v>
      </c>
      <c r="B104" s="91" t="s">
        <v>52</v>
      </c>
      <c r="C104" s="5"/>
      <c r="D104" s="5"/>
      <c r="E104" s="5"/>
      <c r="F104" s="5">
        <v>3000</v>
      </c>
      <c r="G104" s="75">
        <f t="shared" si="4"/>
        <v>3000</v>
      </c>
    </row>
    <row r="105" spans="1:7" x14ac:dyDescent="0.2">
      <c r="A105" s="90">
        <v>249</v>
      </c>
      <c r="B105" s="97" t="s">
        <v>150</v>
      </c>
      <c r="C105" s="5"/>
      <c r="D105" s="5"/>
      <c r="E105" s="5"/>
      <c r="F105" s="5"/>
      <c r="G105" s="75">
        <f t="shared" si="4"/>
        <v>0</v>
      </c>
    </row>
    <row r="106" spans="1:7" x14ac:dyDescent="0.2">
      <c r="A106" s="90">
        <v>262</v>
      </c>
      <c r="B106" s="91" t="s">
        <v>53</v>
      </c>
      <c r="C106" s="5"/>
      <c r="D106" s="5"/>
      <c r="E106" s="5"/>
      <c r="F106" s="5"/>
      <c r="G106" s="75">
        <f t="shared" si="4"/>
        <v>0</v>
      </c>
    </row>
    <row r="107" spans="1:7" ht="22.5" x14ac:dyDescent="0.2">
      <c r="A107" s="90">
        <v>266</v>
      </c>
      <c r="B107" s="91" t="s">
        <v>54</v>
      </c>
      <c r="C107" s="5"/>
      <c r="D107" s="5"/>
      <c r="E107" s="5"/>
      <c r="F107" s="5"/>
      <c r="G107" s="75">
        <f t="shared" si="4"/>
        <v>0</v>
      </c>
    </row>
    <row r="108" spans="1:7" ht="22.5" x14ac:dyDescent="0.2">
      <c r="A108" s="90" t="s">
        <v>90</v>
      </c>
      <c r="B108" s="91" t="s">
        <v>55</v>
      </c>
      <c r="C108" s="5"/>
      <c r="D108" s="5"/>
      <c r="E108" s="5"/>
      <c r="F108" s="5"/>
      <c r="G108" s="75">
        <f t="shared" si="4"/>
        <v>0</v>
      </c>
    </row>
    <row r="109" spans="1:7" ht="22.5" x14ac:dyDescent="0.2">
      <c r="A109" s="90">
        <v>268</v>
      </c>
      <c r="B109" s="49" t="s">
        <v>56</v>
      </c>
      <c r="C109" s="21">
        <v>5500</v>
      </c>
      <c r="D109" s="21"/>
      <c r="E109" s="21"/>
      <c r="F109" s="21"/>
      <c r="G109" s="75">
        <f t="shared" si="4"/>
        <v>5500</v>
      </c>
    </row>
    <row r="110" spans="1:7" x14ac:dyDescent="0.2">
      <c r="A110" s="90">
        <v>283</v>
      </c>
      <c r="B110" s="91" t="s">
        <v>57</v>
      </c>
      <c r="C110" s="5"/>
      <c r="D110" s="5"/>
      <c r="E110" s="5"/>
      <c r="F110" s="5"/>
      <c r="G110" s="75">
        <f t="shared" si="4"/>
        <v>0</v>
      </c>
    </row>
    <row r="111" spans="1:7" x14ac:dyDescent="0.2">
      <c r="A111" s="90" t="s">
        <v>91</v>
      </c>
      <c r="B111" s="91" t="s">
        <v>58</v>
      </c>
      <c r="C111" s="5">
        <v>1500</v>
      </c>
      <c r="D111" s="5"/>
      <c r="E111" s="5"/>
      <c r="F111" s="5"/>
      <c r="G111" s="75">
        <f t="shared" si="4"/>
        <v>1500</v>
      </c>
    </row>
    <row r="112" spans="1:7" ht="22.5" x14ac:dyDescent="0.2">
      <c r="A112" s="90" t="s">
        <v>92</v>
      </c>
      <c r="B112" s="49" t="s">
        <v>59</v>
      </c>
      <c r="C112" s="21">
        <v>4800</v>
      </c>
      <c r="D112" s="21"/>
      <c r="E112" s="21"/>
      <c r="F112" s="21"/>
      <c r="G112" s="75">
        <f t="shared" si="4"/>
        <v>4800</v>
      </c>
    </row>
    <row r="113" spans="1:7" ht="22.5" x14ac:dyDescent="0.2">
      <c r="A113" s="90">
        <v>294</v>
      </c>
      <c r="B113" s="49" t="s">
        <v>60</v>
      </c>
      <c r="C113" s="21"/>
      <c r="D113" s="21">
        <f>60000+20500</f>
        <v>80500</v>
      </c>
      <c r="E113" s="21"/>
      <c r="F113" s="21">
        <f>995+25000</f>
        <v>25995</v>
      </c>
      <c r="G113" s="75">
        <f t="shared" si="4"/>
        <v>106495</v>
      </c>
    </row>
    <row r="114" spans="1:7" ht="22.5" x14ac:dyDescent="0.2">
      <c r="A114" s="90">
        <v>297</v>
      </c>
      <c r="B114" s="49" t="s">
        <v>157</v>
      </c>
      <c r="C114" s="21"/>
      <c r="D114" s="21"/>
      <c r="E114" s="21"/>
      <c r="F114" s="21"/>
      <c r="G114" s="75"/>
    </row>
    <row r="115" spans="1:7" ht="22.5" x14ac:dyDescent="0.2">
      <c r="A115" s="90" t="s">
        <v>93</v>
      </c>
      <c r="B115" s="49" t="s">
        <v>61</v>
      </c>
      <c r="C115" s="21">
        <v>6000</v>
      </c>
      <c r="D115" s="21"/>
      <c r="E115" s="21"/>
      <c r="F115" s="21"/>
      <c r="G115" s="75">
        <f t="shared" si="4"/>
        <v>6000</v>
      </c>
    </row>
    <row r="116" spans="1:7" x14ac:dyDescent="0.2">
      <c r="A116" s="94" t="s">
        <v>94</v>
      </c>
      <c r="B116" s="95" t="s">
        <v>62</v>
      </c>
      <c r="C116" s="5"/>
      <c r="D116" s="5"/>
      <c r="E116" s="5"/>
      <c r="F116" s="5"/>
      <c r="G116" s="75">
        <f t="shared" si="4"/>
        <v>0</v>
      </c>
    </row>
    <row r="117" spans="1:7" x14ac:dyDescent="0.2">
      <c r="A117" s="90">
        <v>322</v>
      </c>
      <c r="B117" s="91" t="s">
        <v>63</v>
      </c>
      <c r="C117" s="5">
        <v>2500</v>
      </c>
      <c r="D117" s="5"/>
      <c r="E117" s="5"/>
      <c r="F117" s="5"/>
      <c r="G117" s="75">
        <f t="shared" si="4"/>
        <v>2500</v>
      </c>
    </row>
    <row r="118" spans="1:7" ht="22.5" x14ac:dyDescent="0.2">
      <c r="A118" s="90">
        <v>324</v>
      </c>
      <c r="B118" s="91" t="s">
        <v>72</v>
      </c>
      <c r="C118" s="5"/>
      <c r="D118" s="5"/>
      <c r="E118" s="5"/>
      <c r="F118" s="5"/>
      <c r="G118" s="75">
        <f t="shared" si="4"/>
        <v>0</v>
      </c>
    </row>
    <row r="119" spans="1:7" x14ac:dyDescent="0.2">
      <c r="A119" s="90">
        <v>328</v>
      </c>
      <c r="B119" s="91" t="s">
        <v>64</v>
      </c>
      <c r="C119" s="5"/>
      <c r="D119" s="5"/>
      <c r="E119" s="5"/>
      <c r="F119" s="5"/>
      <c r="G119" s="75">
        <f t="shared" si="4"/>
        <v>0</v>
      </c>
    </row>
    <row r="120" spans="1:7" x14ac:dyDescent="0.2">
      <c r="A120" s="94" t="s">
        <v>95</v>
      </c>
      <c r="B120" s="95" t="s">
        <v>65</v>
      </c>
      <c r="C120" s="5"/>
      <c r="D120" s="5"/>
      <c r="E120" s="5"/>
      <c r="F120" s="5"/>
      <c r="G120" s="75">
        <f t="shared" si="4"/>
        <v>0</v>
      </c>
    </row>
    <row r="121" spans="1:7" ht="22.5" x14ac:dyDescent="0.2">
      <c r="A121" s="90" t="s">
        <v>96</v>
      </c>
      <c r="B121" s="91" t="s">
        <v>66</v>
      </c>
      <c r="C121" s="5"/>
      <c r="D121" s="5"/>
      <c r="E121" s="5"/>
      <c r="F121" s="5"/>
      <c r="G121" s="75">
        <f t="shared" si="4"/>
        <v>0</v>
      </c>
    </row>
    <row r="122" spans="1:7" ht="22.5" x14ac:dyDescent="0.2">
      <c r="A122" s="90">
        <v>415</v>
      </c>
      <c r="B122" s="91" t="s">
        <v>67</v>
      </c>
      <c r="C122" s="5"/>
      <c r="D122" s="5"/>
      <c r="E122" s="5"/>
      <c r="F122" s="5"/>
      <c r="G122" s="75">
        <f t="shared" si="4"/>
        <v>0</v>
      </c>
    </row>
    <row r="123" spans="1:7" ht="22.5" x14ac:dyDescent="0.2">
      <c r="A123" s="90">
        <v>419</v>
      </c>
      <c r="B123" s="91" t="s">
        <v>68</v>
      </c>
      <c r="C123" s="5">
        <v>28000</v>
      </c>
      <c r="D123" s="5"/>
      <c r="E123" s="5"/>
      <c r="F123" s="5">
        <f>18785+580</f>
        <v>19365</v>
      </c>
      <c r="G123" s="75">
        <f t="shared" ref="G123:G139" si="5">+C123+D123-E123+F123</f>
        <v>47365</v>
      </c>
    </row>
    <row r="124" spans="1:7" ht="33.75" x14ac:dyDescent="0.2">
      <c r="A124" s="90">
        <v>472</v>
      </c>
      <c r="B124" s="91" t="s">
        <v>69</v>
      </c>
      <c r="C124" s="5">
        <v>38400</v>
      </c>
      <c r="D124" s="5"/>
      <c r="E124" s="5"/>
      <c r="F124" s="5"/>
      <c r="G124" s="75">
        <f t="shared" si="5"/>
        <v>38400</v>
      </c>
    </row>
    <row r="125" spans="1:7" ht="33.75" x14ac:dyDescent="0.2">
      <c r="A125" s="90"/>
      <c r="B125" s="91" t="s">
        <v>97</v>
      </c>
      <c r="C125" s="5"/>
      <c r="D125" s="5"/>
      <c r="E125" s="5"/>
      <c r="F125" s="5"/>
      <c r="G125" s="75">
        <f t="shared" si="5"/>
        <v>0</v>
      </c>
    </row>
    <row r="126" spans="1:7" ht="22.5" x14ac:dyDescent="0.2">
      <c r="A126" s="90"/>
      <c r="B126" s="91" t="s">
        <v>103</v>
      </c>
      <c r="C126" s="5">
        <v>0</v>
      </c>
      <c r="D126" s="5"/>
      <c r="E126" s="5"/>
      <c r="F126" s="5"/>
      <c r="G126" s="75">
        <f t="shared" si="5"/>
        <v>0</v>
      </c>
    </row>
    <row r="127" spans="1:7" ht="22.5" x14ac:dyDescent="0.2">
      <c r="A127" s="90"/>
      <c r="B127" s="91" t="s">
        <v>104</v>
      </c>
      <c r="C127" s="5">
        <v>0</v>
      </c>
      <c r="D127" s="5"/>
      <c r="E127" s="5"/>
      <c r="F127" s="5"/>
      <c r="G127" s="75">
        <f t="shared" si="5"/>
        <v>0</v>
      </c>
    </row>
    <row r="128" spans="1:7" x14ac:dyDescent="0.2">
      <c r="A128" s="90"/>
      <c r="B128" s="91" t="s">
        <v>105</v>
      </c>
      <c r="C128" s="5">
        <v>0</v>
      </c>
      <c r="D128" s="5"/>
      <c r="E128" s="5"/>
      <c r="F128" s="5"/>
      <c r="G128" s="75">
        <f t="shared" si="5"/>
        <v>0</v>
      </c>
    </row>
    <row r="129" spans="1:7" ht="22.5" x14ac:dyDescent="0.2">
      <c r="A129" s="90"/>
      <c r="B129" s="91" t="s">
        <v>106</v>
      </c>
      <c r="C129" s="5">
        <v>0</v>
      </c>
      <c r="D129" s="5"/>
      <c r="E129" s="5"/>
      <c r="F129" s="5"/>
      <c r="G129" s="75">
        <f t="shared" si="5"/>
        <v>0</v>
      </c>
    </row>
    <row r="130" spans="1:7" x14ac:dyDescent="0.2">
      <c r="A130" s="90"/>
      <c r="B130" s="91" t="s">
        <v>107</v>
      </c>
      <c r="C130" s="5">
        <v>0</v>
      </c>
      <c r="D130" s="5"/>
      <c r="E130" s="5"/>
      <c r="F130" s="5"/>
      <c r="G130" s="75">
        <f t="shared" si="5"/>
        <v>0</v>
      </c>
    </row>
    <row r="131" spans="1:7" x14ac:dyDescent="0.2">
      <c r="A131" s="90"/>
      <c r="B131" s="91" t="s">
        <v>151</v>
      </c>
      <c r="C131" s="5">
        <v>0</v>
      </c>
      <c r="D131" s="5"/>
      <c r="E131" s="5"/>
      <c r="F131" s="5"/>
      <c r="G131" s="75">
        <f t="shared" si="5"/>
        <v>0</v>
      </c>
    </row>
    <row r="132" spans="1:7" x14ac:dyDescent="0.2">
      <c r="A132" s="90"/>
      <c r="B132" s="91" t="s">
        <v>115</v>
      </c>
      <c r="C132" s="5">
        <v>0</v>
      </c>
      <c r="D132" s="5"/>
      <c r="E132" s="5"/>
      <c r="F132" s="5"/>
      <c r="G132" s="75">
        <f t="shared" si="5"/>
        <v>0</v>
      </c>
    </row>
    <row r="133" spans="1:7" x14ac:dyDescent="0.2">
      <c r="A133" s="90"/>
      <c r="B133" s="91" t="s">
        <v>108</v>
      </c>
      <c r="C133" s="5">
        <v>0</v>
      </c>
      <c r="D133" s="5"/>
      <c r="E133" s="5"/>
      <c r="F133" s="5"/>
      <c r="G133" s="75">
        <f t="shared" si="5"/>
        <v>0</v>
      </c>
    </row>
    <row r="134" spans="1:7" ht="33.75" x14ac:dyDescent="0.2">
      <c r="A134" s="90"/>
      <c r="B134" s="91" t="s">
        <v>125</v>
      </c>
      <c r="C134" s="5">
        <v>0</v>
      </c>
      <c r="D134" s="5"/>
      <c r="E134" s="5"/>
      <c r="F134" s="5"/>
      <c r="G134" s="75">
        <f t="shared" si="5"/>
        <v>0</v>
      </c>
    </row>
    <row r="135" spans="1:7" ht="22.5" x14ac:dyDescent="0.2">
      <c r="A135" s="90"/>
      <c r="B135" s="91" t="s">
        <v>109</v>
      </c>
      <c r="C135" s="5">
        <v>0</v>
      </c>
      <c r="D135" s="5"/>
      <c r="E135" s="5"/>
      <c r="F135" s="5"/>
      <c r="G135" s="75">
        <f t="shared" si="5"/>
        <v>0</v>
      </c>
    </row>
    <row r="136" spans="1:7" x14ac:dyDescent="0.2">
      <c r="A136" s="90"/>
      <c r="B136" s="91" t="s">
        <v>152</v>
      </c>
      <c r="C136" s="5">
        <v>0</v>
      </c>
      <c r="D136" s="5"/>
      <c r="E136" s="5"/>
      <c r="F136" s="5"/>
      <c r="G136" s="75">
        <f t="shared" si="5"/>
        <v>0</v>
      </c>
    </row>
    <row r="137" spans="1:7" x14ac:dyDescent="0.2">
      <c r="A137" s="90"/>
      <c r="B137" s="91" t="s">
        <v>110</v>
      </c>
      <c r="C137" s="5">
        <v>0</v>
      </c>
      <c r="D137" s="5"/>
      <c r="E137" s="5"/>
      <c r="F137" s="5"/>
      <c r="G137" s="75">
        <f t="shared" si="5"/>
        <v>0</v>
      </c>
    </row>
    <row r="138" spans="1:7" x14ac:dyDescent="0.2">
      <c r="A138" s="90"/>
      <c r="B138" s="91" t="s">
        <v>153</v>
      </c>
      <c r="C138" s="5"/>
      <c r="D138" s="5"/>
      <c r="E138" s="5"/>
      <c r="F138" s="5"/>
      <c r="G138" s="75">
        <f t="shared" si="5"/>
        <v>0</v>
      </c>
    </row>
    <row r="139" spans="1:7" x14ac:dyDescent="0.2">
      <c r="A139" s="90"/>
      <c r="B139" s="91" t="s">
        <v>113</v>
      </c>
      <c r="C139" s="5">
        <v>0</v>
      </c>
      <c r="D139" s="5"/>
      <c r="E139" s="5"/>
      <c r="F139" s="5"/>
      <c r="G139" s="75">
        <f t="shared" si="5"/>
        <v>0</v>
      </c>
    </row>
    <row r="140" spans="1:7" ht="12.75" thickBot="1" x14ac:dyDescent="0.25">
      <c r="A140" s="98"/>
      <c r="B140" s="99" t="s">
        <v>70</v>
      </c>
      <c r="C140" s="100">
        <f>SUM(C55:C139)</f>
        <v>450000</v>
      </c>
      <c r="D140" s="100">
        <f>SUM(D55:D139)</f>
        <v>136000</v>
      </c>
      <c r="E140" s="100">
        <f>SUM(E55:E139)</f>
        <v>136000</v>
      </c>
      <c r="F140" s="100">
        <f>SUM(F55:F139)</f>
        <v>413480</v>
      </c>
      <c r="G140" s="100">
        <f>SUM(G55:G139)</f>
        <v>863480</v>
      </c>
    </row>
    <row r="141" spans="1:7" ht="34.5" thickBot="1" x14ac:dyDescent="0.25">
      <c r="A141" s="15"/>
      <c r="B141" s="17" t="s">
        <v>118</v>
      </c>
      <c r="C141" s="22"/>
      <c r="D141" s="16"/>
      <c r="E141" s="16"/>
      <c r="F141" s="16"/>
      <c r="G141" s="16"/>
    </row>
  </sheetData>
  <mergeCells count="28">
    <mergeCell ref="B48:G48"/>
    <mergeCell ref="B53:C53"/>
    <mergeCell ref="D53:F53"/>
    <mergeCell ref="B42:G42"/>
    <mergeCell ref="B44:G44"/>
    <mergeCell ref="B46:G46"/>
    <mergeCell ref="B45:G45"/>
    <mergeCell ref="B43:G43"/>
    <mergeCell ref="B52:F52"/>
    <mergeCell ref="B49:G49"/>
    <mergeCell ref="B47:G47"/>
    <mergeCell ref="B50:G50"/>
    <mergeCell ref="B1:G1"/>
    <mergeCell ref="B7:G7"/>
    <mergeCell ref="B41:G41"/>
    <mergeCell ref="B16:G16"/>
    <mergeCell ref="B17:G17"/>
    <mergeCell ref="B13:J13"/>
    <mergeCell ref="B8:J8"/>
    <mergeCell ref="B9:J9"/>
    <mergeCell ref="B10:J10"/>
    <mergeCell ref="B37:G37"/>
    <mergeCell ref="B38:G38"/>
    <mergeCell ref="B39:G39"/>
    <mergeCell ref="B40:G40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0" orientation="landscape" r:id="rId1"/>
  <rowBreaks count="2" manualBreakCount="2">
    <brk id="40" max="6" man="1"/>
    <brk id="109" max="6" man="1"/>
  </rowBreaks>
  <ignoredErrors>
    <ignoredError sqref="A115:A135 A63:A113" numberStoredAsText="1"/>
    <ignoredError sqref="C56:C9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PUBLICA</cp:lastModifiedBy>
  <cp:lastPrinted>2024-09-20T15:24:52Z</cp:lastPrinted>
  <dcterms:created xsi:type="dcterms:W3CDTF">2018-09-06T17:50:41Z</dcterms:created>
  <dcterms:modified xsi:type="dcterms:W3CDTF">2024-09-20T15:33:18Z</dcterms:modified>
</cp:coreProperties>
</file>